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TIGSS\TPPC\TPPC Service\# Template\Fillable PDFs\"/>
    </mc:Choice>
  </mc:AlternateContent>
  <bookViews>
    <workbookView xWindow="0" yWindow="0" windowWidth="25200" windowHeight="11250" tabRatio="797"/>
  </bookViews>
  <sheets>
    <sheet name="Contact Information" sheetId="2" r:id="rId1"/>
    <sheet name="Serum Procedure" sheetId="7" r:id="rId2"/>
    <sheet name="Plasma Procedure" sheetId="10" r:id="rId3"/>
    <sheet name="Urine &amp; Other Procedure" sheetId="8" r:id="rId4"/>
    <sheet name="Sample List" sheetId="5" r:id="rId5"/>
    <sheet name="Price Information" sheetId="1"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5" l="1"/>
  <c r="G4" i="5"/>
  <c r="D7" i="5"/>
  <c r="D6" i="5"/>
  <c r="D5" i="5"/>
  <c r="D4" i="5"/>
  <c r="D3" i="5"/>
  <c r="B47" i="1"/>
  <c r="B43" i="1"/>
  <c r="B59" i="1"/>
  <c r="B46" i="1"/>
  <c r="B45" i="1"/>
  <c r="B57" i="1"/>
  <c r="B58" i="1"/>
  <c r="B56" i="1"/>
  <c r="B55" i="1"/>
  <c r="B54" i="1"/>
  <c r="B53" i="1"/>
  <c r="B52" i="1"/>
  <c r="B51" i="1"/>
  <c r="B50" i="1"/>
  <c r="B49" i="1"/>
  <c r="B48" i="1"/>
  <c r="B44" i="1" l="1"/>
  <c r="B42" i="1"/>
  <c r="B41" i="1"/>
  <c r="B40" i="1"/>
  <c r="B39" i="1"/>
  <c r="B38" i="1"/>
  <c r="B37" i="1"/>
  <c r="B36" i="1"/>
  <c r="B35" i="1"/>
  <c r="B34" i="1"/>
  <c r="B33" i="1"/>
  <c r="B32" i="1"/>
  <c r="B31" i="1"/>
  <c r="B30" i="1"/>
  <c r="B29" i="1"/>
  <c r="B28" i="1"/>
  <c r="B27" i="1"/>
  <c r="B25" i="1"/>
  <c r="B24" i="1"/>
  <c r="B23" i="1"/>
  <c r="B22" i="1"/>
  <c r="B20" i="1"/>
  <c r="B19" i="1"/>
  <c r="B18" i="1"/>
  <c r="B17" i="1"/>
  <c r="B16" i="1"/>
  <c r="B15" i="1"/>
  <c r="B14" i="1"/>
  <c r="B13" i="1"/>
  <c r="B12" i="1"/>
  <c r="B11" i="1"/>
  <c r="B10" i="1"/>
  <c r="B9" i="1"/>
  <c r="B8" i="1"/>
  <c r="B6" i="1"/>
  <c r="B5" i="1"/>
  <c r="B4" i="1"/>
  <c r="G64" i="1" l="1"/>
  <c r="G63" i="1"/>
  <c r="G62" i="1"/>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5" i="7"/>
  <c r="D47" i="10" l="1"/>
  <c r="D46" i="10" s="1"/>
  <c r="D47" i="7"/>
  <c r="D46" i="7" s="1"/>
  <c r="D33" i="8" l="1"/>
  <c r="D32" i="8"/>
  <c r="D21" i="8"/>
  <c r="D20" i="8" s="1"/>
</calcChain>
</file>

<file path=xl/sharedStrings.xml><?xml version="1.0" encoding="utf-8"?>
<sst xmlns="http://schemas.openxmlformats.org/spreadsheetml/2006/main" count="332" uniqueCount="156">
  <si>
    <t xml:space="preserve"> Alanine Aminotransferase (ALT)</t>
  </si>
  <si>
    <t xml:space="preserve"> Albumin BCG (ALB)</t>
  </si>
  <si>
    <t xml:space="preserve"> Alkaline Phosphatase (ALP)</t>
  </si>
  <si>
    <t xml:space="preserve"> Amylase (ά-)</t>
  </si>
  <si>
    <t xml:space="preserve"> Aspartate Aminotransferase (AST)</t>
  </si>
  <si>
    <t xml:space="preserve"> Bilirubin (Direct, DBIL)</t>
  </si>
  <si>
    <t xml:space="preserve"> Bilirubin (Total, TBIL)</t>
  </si>
  <si>
    <t xml:space="preserve"> Calcium (Arsenazo:CALA): ionized</t>
  </si>
  <si>
    <t xml:space="preserve"> Carbon Dioxide, Bicarbonate (CO2)</t>
  </si>
  <si>
    <t xml:space="preserve"> Cholesterol (HDL)</t>
  </si>
  <si>
    <t xml:space="preserve"> Cholesterol (LDL)</t>
  </si>
  <si>
    <t xml:space="preserve"> Cholesterol (Total, CHOL)</t>
  </si>
  <si>
    <t xml:space="preserve"> Creatine Kinase (CK-MB)</t>
  </si>
  <si>
    <t xml:space="preserve"> Creatine Kinase (CK-NAC)</t>
  </si>
  <si>
    <t xml:space="preserve"> Creatinine (CRE)</t>
  </si>
  <si>
    <t xml:space="preserve"> Ethyl Alchohol (ETOH)</t>
  </si>
  <si>
    <t xml:space="preserve"> Gamma-Glutamyltransferase (GGT)</t>
  </si>
  <si>
    <t xml:space="preserve"> Glucose (GLUC)</t>
  </si>
  <si>
    <t xml:space="preserve"> Haptoglobin (HAPT)</t>
  </si>
  <si>
    <t xml:space="preserve"> Iron (Fe)</t>
  </si>
  <si>
    <t xml:space="preserve"> Chloride (Cl)</t>
  </si>
  <si>
    <t xml:space="preserve"> Potassium (K)</t>
  </si>
  <si>
    <t xml:space="preserve"> Sodium (Na)</t>
  </si>
  <si>
    <t xml:space="preserve"> Lactate (LAC)</t>
  </si>
  <si>
    <t xml:space="preserve"> Lactate Dehydrogenase (LDH)</t>
  </si>
  <si>
    <t xml:space="preserve"> Lipase (LIP)</t>
  </si>
  <si>
    <t xml:space="preserve"> Magnesium (Mg)</t>
  </si>
  <si>
    <t xml:space="preserve"> Non-Esterified Fatty Acids (NEFA)</t>
  </si>
  <si>
    <t xml:space="preserve"> Thyroxine (T4)</t>
  </si>
  <si>
    <t xml:space="preserve"> Total Bile Acid (TBA)</t>
  </si>
  <si>
    <t xml:space="preserve"> Total Protein (TP)</t>
  </si>
  <si>
    <t xml:space="preserve"> Triglyceride (TRIG)</t>
  </si>
  <si>
    <t xml:space="preserve"> Urea Nitrogen, blood (BUN)</t>
  </si>
  <si>
    <t xml:space="preserve"> Uric Acid (UA)</t>
  </si>
  <si>
    <t>BioRad LiquiQual Control</t>
  </si>
  <si>
    <t>ISE Control</t>
  </si>
  <si>
    <t>TBA Control</t>
  </si>
  <si>
    <t>Chemistry Calibrator</t>
  </si>
  <si>
    <t>HDL Calibrator</t>
  </si>
  <si>
    <t>LDL Calibrator</t>
  </si>
  <si>
    <t>EtOH Calibrator</t>
  </si>
  <si>
    <t>Haptoglobin Calibrator</t>
  </si>
  <si>
    <t>Hb A1c Calibrator</t>
  </si>
  <si>
    <t>ISE Calibrator</t>
  </si>
  <si>
    <t>T4 Calibrator</t>
  </si>
  <si>
    <t>TBA Calibrator</t>
  </si>
  <si>
    <t>Microcups</t>
  </si>
  <si>
    <t>Procedure</t>
  </si>
  <si>
    <t>External</t>
  </si>
  <si>
    <t>Corporate</t>
  </si>
  <si>
    <t>Contact Information</t>
  </si>
  <si>
    <t>Type</t>
  </si>
  <si>
    <t>Reagent</t>
  </si>
  <si>
    <t>Calibrator</t>
  </si>
  <si>
    <t>Accessory</t>
  </si>
  <si>
    <t>NEFA Calibrator</t>
  </si>
  <si>
    <t>Control</t>
  </si>
  <si>
    <t>Contact Person Name:</t>
  </si>
  <si>
    <t>Phone # or e-mail address:</t>
  </si>
  <si>
    <t>Department:</t>
  </si>
  <si>
    <t>PI Name:</t>
  </si>
  <si>
    <t>Important Notes</t>
  </si>
  <si>
    <t>Texas A&amp;M Preclinical Phenotyping Core Laboratory
CHEMISTRY PANEL REQUEST FORM</t>
  </si>
  <si>
    <t>Instruction for iLab Registration</t>
  </si>
  <si>
    <t>ID</t>
  </si>
  <si>
    <t>Sample List</t>
  </si>
  <si>
    <t>Estimated Sample Volume</t>
  </si>
  <si>
    <t>Sex</t>
  </si>
  <si>
    <r>
      <rPr>
        <b/>
        <sz val="11"/>
        <rFont val="Calibri"/>
        <family val="2"/>
        <scheme val="minor"/>
      </rPr>
      <t>Strain</t>
    </r>
    <r>
      <rPr>
        <sz val="11"/>
        <color theme="1"/>
        <rFont val="Calibri"/>
        <family val="2"/>
        <scheme val="minor"/>
      </rPr>
      <t xml:space="preserve">
</t>
    </r>
    <r>
      <rPr>
        <sz val="10"/>
        <color theme="1"/>
        <rFont val="Calibri"/>
        <family val="2"/>
        <scheme val="minor"/>
      </rPr>
      <t>(e.g., C57BL/6; Tg-transgenic)</t>
    </r>
  </si>
  <si>
    <t>Bio-Rad Urine Chemistry control</t>
  </si>
  <si>
    <t>Urine Chemistry Calibrator</t>
  </si>
  <si>
    <t>Urine Creatinine Calibrator</t>
  </si>
  <si>
    <t>Price Information</t>
  </si>
  <si>
    <t>Serum Procedure Request</t>
  </si>
  <si>
    <t>Note</t>
  </si>
  <si>
    <t>Required Volume (ul)</t>
  </si>
  <si>
    <t xml:space="preserve"> Courtesy LIH Testing</t>
  </si>
  <si>
    <t>Free of charge</t>
  </si>
  <si>
    <t>Total required volume:</t>
  </si>
  <si>
    <t># of serum procedures requested:</t>
  </si>
  <si>
    <t>SERUM Procedure name</t>
  </si>
  <si>
    <r>
      <t xml:space="preserve">1. Go to the TPPC iLab: </t>
    </r>
    <r>
      <rPr>
        <b/>
        <sz val="11"/>
        <color theme="1"/>
        <rFont val="Calibri"/>
        <family val="2"/>
        <scheme val="minor"/>
      </rPr>
      <t xml:space="preserve">https://tamu.corefacilities.org/sc/5032/texas-a-m-preclinical-phenotyping-core/
</t>
    </r>
    <r>
      <rPr>
        <sz val="11"/>
        <color theme="1"/>
        <rFont val="Calibri"/>
        <family val="2"/>
        <scheme val="minor"/>
      </rPr>
      <t xml:space="preserve">
2. Signup with TAMU or your institution’s credentials.
3. Click the three-bar icon located in the upper left corner.
4. Go to Manage Groups/My Groups.
5. If your lab group is not listed under </t>
    </r>
    <r>
      <rPr>
        <b/>
        <sz val="11"/>
        <color theme="1"/>
        <rFont val="Calibri"/>
        <family val="2"/>
        <scheme val="minor"/>
      </rPr>
      <t>“My Groups,”</t>
    </r>
    <r>
      <rPr>
        <sz val="11"/>
        <color theme="1"/>
        <rFont val="Calibri"/>
        <family val="2"/>
        <scheme val="minor"/>
      </rPr>
      <t xml:space="preserve"> click</t>
    </r>
    <r>
      <rPr>
        <b/>
        <sz val="11"/>
        <color theme="1"/>
        <rFont val="Calibri"/>
        <family val="2"/>
        <scheme val="minor"/>
      </rPr>
      <t xml:space="preserve"> Request Group Access</t>
    </r>
    <r>
      <rPr>
        <sz val="11"/>
        <color theme="1"/>
        <rFont val="Calibri"/>
        <family val="2"/>
        <scheme val="minor"/>
      </rPr>
      <t xml:space="preserve"> and follow the onscreen instructions.
6. PI or Lab/Group Manager need to accept your membership request and add a funding source to your account. </t>
    </r>
    <r>
      <rPr>
        <b/>
        <sz val="11"/>
        <color theme="1"/>
        <rFont val="Calibri"/>
        <family val="2"/>
        <scheme val="minor"/>
      </rPr>
      <t>(PI/manager instructions: https://help.ilab.agilent.com/36900-managing-your-group/279959-membership-requests-fund-numbers.)</t>
    </r>
  </si>
  <si>
    <t>Drop off/Shipping date:</t>
  </si>
  <si>
    <t>URINE Procedure name</t>
  </si>
  <si>
    <t>Urine Procedure Request</t>
  </si>
  <si>
    <t>Note to staff: 1/30 dilution</t>
  </si>
  <si>
    <t>Note to staff: 1/10 dilution</t>
  </si>
  <si>
    <t>Plasma Procedure Request</t>
  </si>
  <si>
    <t>PLASMA Procedure name</t>
  </si>
  <si>
    <t xml:space="preserve"> Inorganic Phosphorus (PHOS)</t>
  </si>
  <si>
    <t>Sodium fluoride-potassium oxalate</t>
  </si>
  <si>
    <t>Anticoagulants/Notes</t>
  </si>
  <si>
    <t xml:space="preserve"> Chloride (Cl)*</t>
  </si>
  <si>
    <t xml:space="preserve"> Potassium (K)*</t>
  </si>
  <si>
    <t xml:space="preserve"> Sodium (Na)*</t>
  </si>
  <si>
    <t># of plasma procedures requested:</t>
  </si>
  <si>
    <t>Anticoagulant used:</t>
  </si>
  <si>
    <t>Account # for billing:</t>
  </si>
  <si>
    <t>Institution (if not TAMU):</t>
  </si>
  <si>
    <t>Required Volume (µl)</t>
  </si>
  <si>
    <t>Required</t>
  </si>
  <si>
    <t>EDTA, heparin, sodium fluoride</t>
  </si>
  <si>
    <t>Fluoride-oxalate, citrate, EDTA, heparin</t>
  </si>
  <si>
    <t>Heparin, EDTA</t>
  </si>
  <si>
    <t>Heparin</t>
  </si>
  <si>
    <t>EDTA</t>
  </si>
  <si>
    <t>Li-heparin, ammonium heparin</t>
  </si>
  <si>
    <t>Heparin, citrates, oxalates, EDTA</t>
  </si>
  <si>
    <t>EDTA, Li-heparin</t>
  </si>
  <si>
    <t>EDTA, Li-heparin, Na-heparin</t>
  </si>
  <si>
    <t># of Serum Samples:</t>
  </si>
  <si>
    <t># of plasma samples:</t>
  </si>
  <si>
    <t># of urine samples:</t>
  </si>
  <si>
    <r>
      <t>1. Please contact TPPC@tamu.ed</t>
    </r>
    <r>
      <rPr>
        <sz val="11"/>
        <rFont val="Calibri"/>
        <family val="2"/>
        <scheme val="minor"/>
      </rPr>
      <t>u</t>
    </r>
    <r>
      <rPr>
        <b/>
        <sz val="11"/>
        <color rgb="FFFF0000"/>
        <rFont val="Calibri"/>
        <family val="2"/>
        <scheme val="minor"/>
      </rPr>
      <t xml:space="preserve"> </t>
    </r>
    <r>
      <rPr>
        <b/>
        <sz val="11"/>
        <color rgb="FFC00000"/>
        <rFont val="Calibri"/>
        <family val="2"/>
        <scheme val="minor"/>
      </rPr>
      <t>at least 72 hours</t>
    </r>
    <r>
      <rPr>
        <sz val="11"/>
        <color theme="1"/>
        <rFont val="Calibri"/>
        <family val="2"/>
        <scheme val="minor"/>
      </rPr>
      <t xml:space="preserve"> prior to the measurement day. Include </t>
    </r>
    <r>
      <rPr>
        <b/>
        <sz val="11"/>
        <color theme="1"/>
        <rFont val="Calibri"/>
        <family val="2"/>
        <scheme val="minor"/>
      </rPr>
      <t>specimen type, coagulant type (if used), and assays</t>
    </r>
    <r>
      <rPr>
        <sz val="11"/>
        <color theme="1"/>
        <rFont val="Calibri"/>
        <family val="2"/>
        <scheme val="minor"/>
      </rPr>
      <t xml:space="preserve"> in the email so we can verify the compatibility ahead of the time.
2. </t>
    </r>
    <r>
      <rPr>
        <b/>
        <sz val="11"/>
        <color rgb="FFC00000"/>
        <rFont val="Calibri"/>
        <family val="2"/>
        <scheme val="minor"/>
      </rPr>
      <t>Submit this form and a sample list</t>
    </r>
    <r>
      <rPr>
        <sz val="11"/>
        <color theme="1"/>
        <rFont val="Calibri"/>
        <family val="2"/>
        <scheme val="minor"/>
      </rPr>
      <t xml:space="preserve"> to us by email before sending the samples. </t>
    </r>
    <r>
      <rPr>
        <b/>
        <sz val="11"/>
        <color theme="1"/>
        <rFont val="Calibri"/>
        <family val="2"/>
        <scheme val="minor"/>
      </rPr>
      <t>TPPC will perform the tests that are marked on this form ONLY</t>
    </r>
    <r>
      <rPr>
        <sz val="11"/>
        <color theme="1"/>
        <rFont val="Calibri"/>
        <family val="2"/>
        <scheme val="minor"/>
      </rPr>
      <t xml:space="preserve">. You may use the sample list on this form or attach your own.
3. Send the </t>
    </r>
    <r>
      <rPr>
        <b/>
        <sz val="11"/>
        <color rgb="FFC00000"/>
        <rFont val="Calibri"/>
        <family val="2"/>
        <scheme val="minor"/>
      </rPr>
      <t>original samples ONLY</t>
    </r>
    <r>
      <rPr>
        <sz val="11"/>
        <color theme="1"/>
        <rFont val="Calibri"/>
        <family val="2"/>
        <scheme val="minor"/>
      </rPr>
      <t xml:space="preserve"> and please add</t>
    </r>
    <r>
      <rPr>
        <b/>
        <sz val="11"/>
        <color rgb="FFFF0000"/>
        <rFont val="Calibri"/>
        <family val="2"/>
        <scheme val="minor"/>
      </rPr>
      <t xml:space="preserve"> </t>
    </r>
    <r>
      <rPr>
        <b/>
        <sz val="11"/>
        <color rgb="FFC00000"/>
        <rFont val="Calibri"/>
        <family val="2"/>
        <scheme val="minor"/>
      </rPr>
      <t>10μl to your final volume</t>
    </r>
    <r>
      <rPr>
        <sz val="11"/>
        <color theme="1"/>
        <rFont val="Calibri"/>
        <family val="2"/>
        <scheme val="minor"/>
      </rPr>
      <t xml:space="preserve">. This is the dead volume required by the machine. If the sample volume does not meet the minimum system required volume, TPPC staff will dilute the sample.
4. In case of </t>
    </r>
    <r>
      <rPr>
        <b/>
        <sz val="11"/>
        <color theme="1"/>
        <rFont val="Calibri"/>
        <family val="2"/>
        <scheme val="minor"/>
      </rPr>
      <t>Late notice/No show</t>
    </r>
    <r>
      <rPr>
        <sz val="11"/>
        <color theme="1"/>
        <rFont val="Calibri"/>
        <family val="2"/>
        <scheme val="minor"/>
      </rPr>
      <t>, you will still be responsible for cal/QC fee.</t>
    </r>
  </si>
  <si>
    <t xml:space="preserve"> ISE Chloride (Cl)*</t>
  </si>
  <si>
    <t xml:space="preserve"> ISE Potassium (K)*</t>
  </si>
  <si>
    <t xml:space="preserve"> ISE Sodium (Na)*</t>
  </si>
  <si>
    <t xml:space="preserve"> Phosphate, Inorganic (PHOS)**</t>
  </si>
  <si>
    <t xml:space="preserve"> Urea Nitrogen, blood (BUN)**</t>
  </si>
  <si>
    <t>Internal/Fed</t>
  </si>
  <si>
    <t>✔</t>
  </si>
  <si>
    <t xml:space="preserve"> Dead Volume (REQUIRED)</t>
  </si>
  <si>
    <t>Free of charge; optional</t>
  </si>
  <si>
    <t>* Electrolytes require 20µl altogether. EX) Cl only = 20µl, Cl&amp;K = 20µl, Cl,K&amp;Na = 20µl</t>
  </si>
  <si>
    <t>** LIH (Lipemia, Icterus, Hemolysis) testing highly recommended</t>
  </si>
  <si>
    <t># of whole blood samples:</t>
  </si>
  <si>
    <t>OTHER Procedure name</t>
  </si>
  <si>
    <r>
      <t xml:space="preserve">Generates HbA1c, THb (Total Hemoglobin), HbA1c/THb ratio. Requires </t>
    </r>
    <r>
      <rPr>
        <b/>
        <sz val="11"/>
        <color theme="1"/>
        <rFont val="Calibri"/>
        <family val="2"/>
        <scheme val="minor"/>
      </rPr>
      <t>K</t>
    </r>
    <r>
      <rPr>
        <b/>
        <sz val="8"/>
        <color theme="1"/>
        <rFont val="Calibri"/>
        <family val="2"/>
        <scheme val="minor"/>
      </rPr>
      <t>2</t>
    </r>
    <r>
      <rPr>
        <b/>
        <sz val="11"/>
        <color theme="1"/>
        <rFont val="Calibri"/>
        <family val="2"/>
        <scheme val="minor"/>
      </rPr>
      <t>-EDTA</t>
    </r>
    <r>
      <rPr>
        <sz val="11"/>
        <color theme="1"/>
        <rFont val="Calibri"/>
        <family val="2"/>
        <scheme val="minor"/>
      </rPr>
      <t xml:space="preserve"> or </t>
    </r>
    <r>
      <rPr>
        <b/>
        <sz val="11"/>
        <color theme="1"/>
        <rFont val="Calibri"/>
        <family val="2"/>
        <scheme val="minor"/>
      </rPr>
      <t>NH</t>
    </r>
    <r>
      <rPr>
        <b/>
        <sz val="8"/>
        <color theme="1"/>
        <rFont val="Calibri"/>
        <family val="2"/>
        <scheme val="minor"/>
      </rPr>
      <t>4</t>
    </r>
    <r>
      <rPr>
        <b/>
        <sz val="11"/>
        <color theme="1"/>
        <rFont val="Calibri"/>
        <family val="2"/>
        <scheme val="minor"/>
      </rPr>
      <t>-heparinized</t>
    </r>
    <r>
      <rPr>
        <sz val="11"/>
        <color theme="1"/>
        <rFont val="Calibri"/>
        <family val="2"/>
        <scheme val="minor"/>
      </rPr>
      <t xml:space="preserve"> whole blood.</t>
    </r>
  </si>
  <si>
    <t>Whole Blood Procedure Request</t>
  </si>
  <si>
    <t xml:space="preserve"> Hemoglobin A1c (HbA1c)</t>
  </si>
  <si>
    <t># of Plasma Samples:</t>
  </si>
  <si>
    <t>Anticoagulant:</t>
  </si>
  <si>
    <t>Specimen Type</t>
  </si>
  <si>
    <t>Total # of Samples:</t>
  </si>
  <si>
    <t># of Other Samples:</t>
  </si>
  <si>
    <t># of Urine Samples:</t>
  </si>
  <si>
    <t>Treated</t>
  </si>
  <si>
    <t>Li-heparin, EDTA</t>
  </si>
  <si>
    <t>EDTA, heparin (not ammonium heparin)</t>
  </si>
  <si>
    <t>K-EDTA, Li-heparin</t>
  </si>
  <si>
    <t xml:space="preserve"> Ammonia (AMM)***</t>
  </si>
  <si>
    <t>***</t>
  </si>
  <si>
    <t xml:space="preserve"> Ferritin (FERR)***</t>
  </si>
  <si>
    <t xml:space="preserve"> Homocysteine (HCY)***</t>
  </si>
  <si>
    <t>*** Ammonia, Ferritin, and HCY not in service at this time</t>
  </si>
  <si>
    <t>*** Ferritin and HCY not in service at this time</t>
  </si>
  <si>
    <t xml:space="preserve"> Ammonia (AMM) - Not in service</t>
  </si>
  <si>
    <t xml:space="preserve"> Ferritin (FERR) - Not in service</t>
  </si>
  <si>
    <t xml:space="preserve"> Homocysteine (HCY) - Not in service</t>
  </si>
  <si>
    <t>Internal/Federal Total:</t>
  </si>
  <si>
    <t>External Academic Total:</t>
  </si>
  <si>
    <t>Corporate Total:</t>
  </si>
  <si>
    <r>
      <rPr>
        <b/>
        <sz val="11"/>
        <color theme="1"/>
        <rFont val="Calibri"/>
        <family val="2"/>
        <scheme val="minor"/>
      </rPr>
      <t>Please do not edit this page.</t>
    </r>
    <r>
      <rPr>
        <sz val="11"/>
        <color theme="1"/>
        <rFont val="Calibri"/>
        <family val="2"/>
        <scheme val="minor"/>
      </rPr>
      <t xml:space="preserve"> Price will be automatically calcuated based on the previous pages.</t>
    </r>
  </si>
  <si>
    <r>
      <t xml:space="preserve">* Electrolytes require 20µl altogether. EX) Cl only = 20µl, Cl&amp;K = 20µl, Cl&amp;K&amp;Na = 20µl
** Please send the original sample with </t>
    </r>
    <r>
      <rPr>
        <b/>
        <sz val="11"/>
        <color theme="1"/>
        <rFont val="Calibri"/>
        <family val="2"/>
        <scheme val="minor"/>
      </rPr>
      <t>NO DILUTION</t>
    </r>
  </si>
  <si>
    <t>-</t>
  </si>
  <si>
    <r>
      <rPr>
        <b/>
        <sz val="11"/>
        <color theme="1"/>
        <rFont val="Calibri"/>
        <family val="2"/>
        <scheme val="minor"/>
      </rPr>
      <t>Please provide a sample list along with this submission form.</t>
    </r>
    <r>
      <rPr>
        <sz val="11"/>
        <color theme="1"/>
        <rFont val="Calibri"/>
        <family val="2"/>
        <scheme val="minor"/>
      </rPr>
      <t xml:space="preserve"> You may either use the below table to fill out the information or use your own, whichever is more convenient for you.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</si>
</sst>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1" x14ac:knownFonts="1">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11"/>
      <name val="Calibri"/>
      <family val="2"/>
      <scheme val="minor"/>
    </font>
    <font>
      <b/>
      <sz val="11"/>
      <color rgb="FFFF0000"/>
      <name val="Calibri"/>
      <family val="2"/>
      <scheme val="minor"/>
    </font>
    <font>
      <b/>
      <sz val="16"/>
      <color theme="1"/>
      <name val="Times New Roman"/>
      <family val="1"/>
    </font>
    <font>
      <b/>
      <sz val="16"/>
      <color theme="1"/>
      <name val="Calibri"/>
      <family val="2"/>
      <scheme val="minor"/>
    </font>
    <font>
      <sz val="10"/>
      <color theme="1"/>
      <name val="Calibri"/>
      <family val="2"/>
      <scheme val="minor"/>
    </font>
    <font>
      <sz val="12"/>
      <color theme="1"/>
      <name val="Arial Black"/>
      <family val="2"/>
    </font>
    <font>
      <b/>
      <sz val="11"/>
      <name val="Calibri"/>
      <family val="2"/>
      <scheme val="minor"/>
    </font>
    <font>
      <b/>
      <sz val="11"/>
      <color rgb="FFC00000"/>
      <name val="Calibri"/>
      <family val="2"/>
      <scheme val="minor"/>
    </font>
    <font>
      <b/>
      <sz val="11"/>
      <color rgb="FF9C0006"/>
      <name val="Calibri"/>
      <family val="2"/>
      <scheme val="minor"/>
    </font>
    <font>
      <sz val="11"/>
      <color rgb="FF006100"/>
      <name val="Calibri"/>
      <family val="2"/>
      <scheme val="minor"/>
    </font>
    <font>
      <sz val="11"/>
      <color rgb="FF9C6500"/>
      <name val="Calibri"/>
      <family val="2"/>
      <scheme val="minor"/>
    </font>
    <font>
      <b/>
      <sz val="11"/>
      <color rgb="FF006100"/>
      <name val="Calibri"/>
      <family val="2"/>
      <scheme val="minor"/>
    </font>
    <font>
      <b/>
      <sz val="11"/>
      <color rgb="FF9C6500"/>
      <name val="Calibri"/>
      <family val="2"/>
      <scheme val="minor"/>
    </font>
    <font>
      <sz val="11"/>
      <color theme="0"/>
      <name val="Calibri"/>
      <family val="2"/>
      <scheme val="minor"/>
    </font>
    <font>
      <b/>
      <sz val="8"/>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FFC7CE"/>
      </patternFill>
    </fill>
    <fill>
      <patternFill patternType="solid">
        <fgColor theme="4" tint="0.79998168889431442"/>
        <bgColor indexed="65"/>
      </patternFill>
    </fill>
    <fill>
      <patternFill patternType="solid">
        <fgColor theme="7" tint="0.79998168889431442"/>
        <bgColor indexed="65"/>
      </patternFill>
    </fill>
    <fill>
      <patternFill patternType="solid">
        <fgColor theme="9" tint="0.79998168889431442"/>
        <bgColor indexed="65"/>
      </patternFill>
    </fill>
    <fill>
      <patternFill patternType="solid">
        <fgColor rgb="FFC6EFCE"/>
      </patternFill>
    </fill>
    <fill>
      <patternFill patternType="solid">
        <fgColor rgb="FFFFEB9C"/>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8">
    <xf numFmtId="0" fontId="0" fillId="0" borderId="0"/>
    <xf numFmtId="44"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cellStyleXfs>
  <cellXfs count="115">
    <xf numFmtId="0" fontId="0" fillId="0" borderId="0" xfId="0"/>
    <xf numFmtId="44" fontId="0" fillId="0" borderId="0" xfId="1" applyFont="1"/>
    <xf numFmtId="0" fontId="3" fillId="0" borderId="0" xfId="0" applyFont="1"/>
    <xf numFmtId="0" fontId="0" fillId="0" borderId="1" xfId="0" applyBorder="1"/>
    <xf numFmtId="0" fontId="0" fillId="0" borderId="0" xfId="0" applyBorder="1"/>
    <xf numFmtId="0" fontId="0" fillId="0" borderId="0" xfId="0" applyBorder="1" applyAlignment="1">
      <alignment horizontal="center"/>
    </xf>
    <xf numFmtId="0" fontId="6" fillId="0" borderId="0" xfId="0" applyFont="1" applyBorder="1" applyAlignment="1"/>
    <xf numFmtId="0" fontId="3" fillId="0" borderId="0" xfId="0" applyFont="1" applyFill="1" applyBorder="1" applyAlignment="1">
      <alignment horizontal="right" indent="1"/>
    </xf>
    <xf numFmtId="0" fontId="3" fillId="0" borderId="0" xfId="0" applyFont="1" applyFill="1" applyBorder="1" applyAlignment="1">
      <alignment horizontal="right" vertical="center" indent="1"/>
    </xf>
    <xf numFmtId="0" fontId="3" fillId="0" borderId="1" xfId="0" applyFont="1" applyBorder="1" applyAlignment="1">
      <alignment horizontal="center" vertical="center" wrapText="1" readingOrder="1"/>
    </xf>
    <xf numFmtId="0" fontId="3" fillId="0" borderId="1" xfId="0" applyFont="1" applyBorder="1" applyAlignment="1"/>
    <xf numFmtId="0" fontId="0" fillId="0" borderId="1" xfId="0" applyFont="1" applyBorder="1" applyAlignment="1"/>
    <xf numFmtId="0" fontId="3" fillId="0" borderId="1" xfId="0" applyFont="1" applyBorder="1" applyAlignment="1">
      <alignment horizontal="center" vertical="center" readingOrder="1"/>
    </xf>
    <xf numFmtId="0" fontId="3" fillId="0" borderId="1" xfId="0" applyFont="1" applyBorder="1" applyAlignment="1">
      <alignment vertical="center"/>
    </xf>
    <xf numFmtId="0" fontId="0" fillId="0" borderId="0" xfId="0" applyAlignment="1">
      <alignment horizontal="center"/>
    </xf>
    <xf numFmtId="0" fontId="0" fillId="0" borderId="1" xfId="0" applyFont="1" applyBorder="1" applyAlignment="1">
      <alignment horizontal="center" vertical="center" wrapText="1" readingOrder="1"/>
    </xf>
    <xf numFmtId="0" fontId="0" fillId="0" borderId="1" xfId="0" applyBorder="1" applyAlignment="1">
      <alignment horizontal="left"/>
    </xf>
    <xf numFmtId="44" fontId="0" fillId="0" borderId="1" xfId="1" applyFont="1" applyBorder="1" applyAlignment="1">
      <alignment horizontal="left"/>
    </xf>
    <xf numFmtId="0" fontId="0" fillId="3" borderId="1" xfId="3" applyFont="1" applyBorder="1" applyAlignment="1">
      <alignment horizontal="left"/>
    </xf>
    <xf numFmtId="0" fontId="1" fillId="3" borderId="1" xfId="3" applyBorder="1" applyAlignment="1">
      <alignment horizontal="left"/>
    </xf>
    <xf numFmtId="44" fontId="1" fillId="3" borderId="1" xfId="3" applyNumberFormat="1" applyBorder="1" applyAlignment="1">
      <alignment horizontal="left"/>
    </xf>
    <xf numFmtId="0" fontId="1" fillId="4" borderId="1" xfId="4" applyBorder="1" applyAlignment="1">
      <alignment horizontal="left"/>
    </xf>
    <xf numFmtId="44" fontId="1" fillId="4" borderId="1" xfId="4" applyNumberFormat="1" applyBorder="1" applyAlignment="1">
      <alignment horizontal="left"/>
    </xf>
    <xf numFmtId="0" fontId="1" fillId="5" borderId="1" xfId="5" applyBorder="1" applyAlignment="1">
      <alignment horizontal="left"/>
    </xf>
    <xf numFmtId="44" fontId="1" fillId="5" borderId="1" xfId="5" applyNumberFormat="1" applyBorder="1" applyAlignment="1">
      <alignment horizontal="left"/>
    </xf>
    <xf numFmtId="0" fontId="9" fillId="0" borderId="0" xfId="0" applyFont="1" applyFill="1" applyBorder="1" applyAlignment="1"/>
    <xf numFmtId="0" fontId="0" fillId="0" borderId="0" xfId="0" applyBorder="1" applyAlignment="1">
      <alignment horizontal="right" vertical="center" indent="1"/>
    </xf>
    <xf numFmtId="0" fontId="0" fillId="0" borderId="0" xfId="0" applyAlignment="1">
      <alignment horizontal="right" vertical="center" indent="1"/>
    </xf>
    <xf numFmtId="0" fontId="3" fillId="0" borderId="0" xfId="0" applyFont="1" applyBorder="1" applyAlignment="1">
      <alignment horizontal="right" vertical="center" indent="1"/>
    </xf>
    <xf numFmtId="0" fontId="0" fillId="0" borderId="1" xfId="0" applyBorder="1" applyAlignment="1">
      <alignment horizontal="center"/>
    </xf>
    <xf numFmtId="0" fontId="3" fillId="0" borderId="1" xfId="0" applyFont="1" applyBorder="1" applyAlignment="1">
      <alignment horizontal="center" vertical="center" wrapText="1"/>
    </xf>
    <xf numFmtId="0" fontId="0" fillId="0" borderId="4" xfId="0"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0" fontId="0" fillId="0" borderId="1" xfId="0" applyFont="1" applyFill="1" applyBorder="1" applyAlignment="1" applyProtection="1">
      <alignment horizontal="center"/>
      <protection locked="0"/>
    </xf>
    <xf numFmtId="0" fontId="8" fillId="0" borderId="0" xfId="0" applyFont="1" applyBorder="1" applyAlignment="1">
      <alignment vertical="top" wrapText="1"/>
    </xf>
    <xf numFmtId="0" fontId="3" fillId="0" borderId="0" xfId="0" applyFont="1" applyAlignment="1">
      <alignment horizontal="right" vertical="center" indent="1"/>
    </xf>
    <xf numFmtId="0" fontId="0" fillId="0" borderId="1" xfId="0" applyFont="1" applyBorder="1" applyAlignment="1">
      <alignment horizontal="center"/>
    </xf>
    <xf numFmtId="0" fontId="8" fillId="0" borderId="1" xfId="0" applyFont="1" applyBorder="1" applyAlignment="1">
      <alignment vertical="top" wrapText="1"/>
    </xf>
    <xf numFmtId="0" fontId="0" fillId="0" borderId="1" xfId="0" applyFont="1" applyFill="1" applyBorder="1" applyAlignment="1">
      <alignment vertical="center"/>
    </xf>
    <xf numFmtId="0" fontId="0" fillId="0" borderId="1" xfId="0" applyFont="1" applyFill="1" applyBorder="1" applyAlignment="1">
      <alignment horizontal="center"/>
    </xf>
    <xf numFmtId="16" fontId="0" fillId="0" borderId="1" xfId="0" applyNumberFormat="1" applyFont="1" applyFill="1" applyBorder="1" applyAlignment="1">
      <alignment horizontal="center"/>
    </xf>
    <xf numFmtId="0" fontId="0" fillId="4" borderId="1" xfId="4" applyFont="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1" xfId="0" applyFont="1" applyBorder="1" applyAlignment="1">
      <alignment vertical="top" wrapText="1"/>
    </xf>
    <xf numFmtId="0" fontId="0" fillId="0" borderId="0" xfId="0" applyFont="1" applyBorder="1"/>
    <xf numFmtId="0" fontId="0" fillId="0" borderId="0" xfId="0" applyFont="1"/>
    <xf numFmtId="0" fontId="0" fillId="0" borderId="0" xfId="0" applyBorder="1" applyAlignment="1">
      <alignment horizontal="left"/>
    </xf>
    <xf numFmtId="0" fontId="3" fillId="0" borderId="1" xfId="0" applyFont="1" applyBorder="1" applyAlignment="1">
      <alignment horizontal="center"/>
    </xf>
    <xf numFmtId="0" fontId="13" fillId="6" borderId="1" xfId="6" applyBorder="1" applyAlignment="1">
      <alignment horizontal="left"/>
    </xf>
    <xf numFmtId="0" fontId="13" fillId="6" borderId="1" xfId="6" applyBorder="1" applyAlignment="1" applyProtection="1">
      <alignment horizontal="center"/>
      <protection locked="0"/>
    </xf>
    <xf numFmtId="0" fontId="13" fillId="6" borderId="1" xfId="6" applyBorder="1" applyAlignment="1">
      <alignment horizontal="center"/>
    </xf>
    <xf numFmtId="0" fontId="13" fillId="6" borderId="1" xfId="6" applyBorder="1" applyAlignment="1">
      <alignment horizontal="left" vertical="center"/>
    </xf>
    <xf numFmtId="0" fontId="2" fillId="2" borderId="1" xfId="2" applyBorder="1"/>
    <xf numFmtId="0" fontId="2" fillId="2" borderId="1" xfId="2" applyBorder="1" applyAlignment="1">
      <alignment horizontal="left"/>
    </xf>
    <xf numFmtId="0" fontId="2" fillId="2" borderId="1" xfId="2" applyBorder="1" applyAlignment="1" applyProtection="1">
      <alignment horizontal="center"/>
      <protection locked="0"/>
    </xf>
    <xf numFmtId="0" fontId="2" fillId="2" borderId="1" xfId="2" applyBorder="1" applyAlignment="1">
      <alignment horizontal="center"/>
    </xf>
    <xf numFmtId="0" fontId="2" fillId="2" borderId="1" xfId="2" applyBorder="1" applyAlignment="1">
      <alignment horizontal="left" vertical="center"/>
    </xf>
    <xf numFmtId="0" fontId="14" fillId="7" borderId="1" xfId="7" applyBorder="1" applyAlignment="1">
      <alignment horizontal="left" vertical="center"/>
    </xf>
    <xf numFmtId="0" fontId="14" fillId="7" borderId="1" xfId="7" applyBorder="1" applyAlignment="1">
      <alignment horizontal="center"/>
    </xf>
    <xf numFmtId="0" fontId="0" fillId="3" borderId="1" xfId="3" applyFont="1" applyBorder="1" applyAlignment="1">
      <alignment horizontal="center"/>
    </xf>
    <xf numFmtId="0" fontId="1" fillId="3" borderId="1" xfId="3" applyBorder="1" applyAlignment="1">
      <alignment horizontal="center"/>
    </xf>
    <xf numFmtId="0" fontId="1" fillId="4" borderId="1" xfId="4" applyBorder="1" applyAlignment="1">
      <alignment horizontal="center"/>
    </xf>
    <xf numFmtId="0" fontId="1" fillId="5" borderId="1" xfId="5" applyBorder="1" applyAlignment="1">
      <alignment horizontal="center"/>
    </xf>
    <xf numFmtId="44" fontId="3" fillId="0" borderId="1" xfId="1" applyFont="1" applyBorder="1" applyAlignment="1">
      <alignment horizontal="center"/>
    </xf>
    <xf numFmtId="0" fontId="3" fillId="0" borderId="1" xfId="0" applyFont="1" applyFill="1" applyBorder="1" applyAlignment="1">
      <alignment horizontal="center" vertical="center"/>
    </xf>
    <xf numFmtId="0" fontId="16" fillId="7" borderId="1" xfId="7" applyFont="1" applyBorder="1" applyAlignment="1">
      <alignment horizontal="center" vertical="center"/>
    </xf>
    <xf numFmtId="0" fontId="15" fillId="6" borderId="1" xfId="6" applyFont="1" applyBorder="1" applyAlignment="1">
      <alignment horizontal="center" vertical="center"/>
    </xf>
    <xf numFmtId="0" fontId="12" fillId="2" borderId="1" xfId="2"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indent="1"/>
    </xf>
    <xf numFmtId="0" fontId="0" fillId="0" borderId="2" xfId="0" applyBorder="1" applyAlignment="1"/>
    <xf numFmtId="0" fontId="3" fillId="0" borderId="0" xfId="0" applyFont="1" applyBorder="1" applyAlignment="1">
      <alignment horizontal="right" indent="1"/>
    </xf>
    <xf numFmtId="0" fontId="4" fillId="0" borderId="1" xfId="0" applyFont="1" applyFill="1" applyBorder="1" applyAlignment="1">
      <alignment horizontal="center"/>
    </xf>
    <xf numFmtId="0" fontId="4" fillId="0" borderId="1" xfId="0" applyFont="1" applyFill="1" applyBorder="1" applyAlignment="1">
      <alignment horizontal="left"/>
    </xf>
    <xf numFmtId="0" fontId="4" fillId="0" borderId="1" xfId="2" applyFont="1" applyFill="1" applyBorder="1" applyAlignment="1">
      <alignment horizontal="center"/>
    </xf>
    <xf numFmtId="0" fontId="4" fillId="0" borderId="1" xfId="2" applyFont="1" applyFill="1" applyBorder="1" applyAlignment="1">
      <alignment horizontal="left"/>
    </xf>
    <xf numFmtId="0" fontId="4" fillId="0" borderId="4" xfId="2" applyFont="1" applyFill="1" applyBorder="1" applyAlignment="1" applyProtection="1">
      <alignment horizontal="center"/>
      <protection locked="0"/>
    </xf>
    <xf numFmtId="0" fontId="4" fillId="0" borderId="1" xfId="0" applyFont="1" applyFill="1" applyBorder="1" applyAlignment="1" applyProtection="1">
      <alignment horizontal="center"/>
      <protection locked="0"/>
    </xf>
    <xf numFmtId="0" fontId="4" fillId="0" borderId="1" xfId="0" applyFont="1" applyFill="1" applyBorder="1" applyAlignment="1">
      <alignment horizontal="center" vertical="top" wrapText="1"/>
    </xf>
    <xf numFmtId="0" fontId="4" fillId="0" borderId="1" xfId="2" applyFont="1" applyFill="1" applyBorder="1"/>
    <xf numFmtId="0" fontId="4" fillId="0" borderId="1" xfId="0" applyFont="1" applyFill="1" applyBorder="1"/>
    <xf numFmtId="44" fontId="2" fillId="2" borderId="1" xfId="2" applyNumberFormat="1" applyBorder="1"/>
    <xf numFmtId="0" fontId="0" fillId="0" borderId="0" xfId="0" applyAlignment="1">
      <alignment horizontal="center"/>
    </xf>
    <xf numFmtId="0" fontId="3" fillId="0" borderId="0" xfId="0" applyFont="1" applyBorder="1"/>
    <xf numFmtId="0" fontId="19" fillId="0" borderId="0" xfId="0" applyFont="1" applyFill="1" applyBorder="1" applyAlignment="1"/>
    <xf numFmtId="0" fontId="0" fillId="0" borderId="0" xfId="0" applyFont="1" applyBorder="1" applyAlignment="1">
      <alignment horizontal="center"/>
    </xf>
    <xf numFmtId="0" fontId="20" fillId="0" borderId="0" xfId="0" applyFont="1" applyBorder="1"/>
    <xf numFmtId="0" fontId="17" fillId="0" borderId="0" xfId="0" applyFont="1"/>
    <xf numFmtId="0" fontId="9" fillId="0" borderId="0" xfId="0" applyFont="1" applyAlignment="1"/>
    <xf numFmtId="44" fontId="0" fillId="0" borderId="0" xfId="1" applyFont="1" applyAlignment="1">
      <alignment horizontal="left"/>
    </xf>
    <xf numFmtId="0" fontId="3" fillId="0" borderId="0" xfId="0" applyFont="1" applyBorder="1" applyAlignment="1">
      <alignment horizontal="right" indent="1"/>
    </xf>
    <xf numFmtId="0" fontId="3" fillId="0" borderId="0" xfId="0" applyFont="1" applyAlignment="1">
      <alignment horizontal="right" indent="1"/>
    </xf>
    <xf numFmtId="0" fontId="0" fillId="0" borderId="2" xfId="0" applyNumberFormat="1" applyBorder="1" applyAlignment="1"/>
    <xf numFmtId="0" fontId="9" fillId="0" borderId="2" xfId="0" applyFont="1" applyFill="1" applyBorder="1" applyAlignment="1">
      <alignment horizontal="center"/>
    </xf>
    <xf numFmtId="0" fontId="6" fillId="0" borderId="0" xfId="0" applyFont="1" applyBorder="1" applyAlignment="1">
      <alignment horizontal="center" wrapText="1"/>
    </xf>
    <xf numFmtId="0" fontId="7" fillId="0" borderId="0" xfId="0" applyFont="1" applyBorder="1" applyAlignment="1">
      <alignment horizontal="center"/>
    </xf>
    <xf numFmtId="0" fontId="9" fillId="0" borderId="2" xfId="0" applyFont="1" applyBorder="1" applyAlignment="1">
      <alignment horizontal="center"/>
    </xf>
    <xf numFmtId="49" fontId="0" fillId="0" borderId="0" xfId="0" applyNumberFormat="1" applyFont="1" applyBorder="1" applyAlignment="1">
      <alignment horizontal="left" vertical="top" wrapText="1"/>
    </xf>
    <xf numFmtId="0" fontId="0" fillId="0" borderId="3" xfId="0" applyFont="1" applyFill="1" applyBorder="1" applyAlignment="1">
      <alignment horizontal="center"/>
    </xf>
    <xf numFmtId="0" fontId="0" fillId="0" borderId="2" xfId="0" applyFont="1" applyFill="1" applyBorder="1" applyAlignment="1">
      <alignment horizontal="center"/>
    </xf>
    <xf numFmtId="0" fontId="0" fillId="0" borderId="0" xfId="0" applyFont="1" applyBorder="1" applyAlignment="1">
      <alignment horizontal="left" vertical="top" wrapText="1"/>
    </xf>
    <xf numFmtId="0" fontId="0" fillId="0" borderId="2" xfId="0" applyBorder="1" applyAlignment="1">
      <alignment horizontal="center"/>
    </xf>
    <xf numFmtId="0" fontId="0" fillId="0" borderId="3" xfId="0" applyBorder="1" applyAlignment="1">
      <alignment horizontal="center"/>
    </xf>
    <xf numFmtId="0" fontId="9" fillId="0" borderId="0" xfId="0" applyFont="1" applyFill="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2" xfId="0" applyFont="1" applyFill="1" applyBorder="1" applyAlignment="1">
      <alignment horizontal="center" vertical="center"/>
    </xf>
    <xf numFmtId="0" fontId="0" fillId="0" borderId="5" xfId="0" applyBorder="1" applyAlignment="1">
      <alignment horizontal="left" wrapText="1"/>
    </xf>
    <xf numFmtId="0" fontId="3" fillId="0" borderId="0" xfId="0" applyFont="1" applyBorder="1" applyAlignment="1">
      <alignment horizontal="right" indent="1"/>
    </xf>
    <xf numFmtId="0" fontId="3" fillId="0" borderId="0" xfId="0" applyFont="1" applyBorder="1" applyAlignment="1">
      <alignment horizontal="right" vertical="center" indent="1"/>
    </xf>
    <xf numFmtId="0" fontId="0" fillId="0" borderId="0" xfId="0" applyAlignment="1">
      <alignment horizontal="center"/>
    </xf>
    <xf numFmtId="0" fontId="9" fillId="0" borderId="0" xfId="0" applyFont="1" applyFill="1" applyBorder="1" applyAlignment="1">
      <alignment horizontal="center" wrapText="1"/>
    </xf>
    <xf numFmtId="0" fontId="0" fillId="0" borderId="0" xfId="0" applyAlignment="1">
      <alignment horizontal="center" vertical="top"/>
    </xf>
    <xf numFmtId="0" fontId="0" fillId="0" borderId="0" xfId="0" applyAlignment="1">
      <alignment horizontal="center" vertical="center" wrapText="1"/>
    </xf>
  </cellXfs>
  <cellStyles count="8">
    <cellStyle name="20% - Accent1" xfId="3" builtinId="30"/>
    <cellStyle name="20% - Accent4" xfId="4" builtinId="42"/>
    <cellStyle name="20% - Accent6" xfId="5" builtinId="50"/>
    <cellStyle name="Bad" xfId="2" builtinId="27"/>
    <cellStyle name="Currency" xfId="1" builtinId="4"/>
    <cellStyle name="Good" xfId="6" builtinId="26"/>
    <cellStyle name="Neutral" xfId="7" builtinId="28"/>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
  <sheetViews>
    <sheetView showGridLines="0" tabSelected="1" view="pageLayout" zoomScaleNormal="100" workbookViewId="0">
      <selection activeCell="B1" sqref="B1:E1"/>
    </sheetView>
  </sheetViews>
  <sheetFormatPr defaultRowHeight="15" x14ac:dyDescent="0.25"/>
  <cols>
    <col min="1" max="1" width="4.5703125" customWidth="1"/>
    <col min="2" max="2" width="24.7109375" customWidth="1"/>
    <col min="3" max="3" width="18.28515625" customWidth="1"/>
    <col min="4" max="4" width="19.85546875" customWidth="1"/>
    <col min="5" max="5" width="18.28515625" customWidth="1"/>
    <col min="6" max="6" width="4.5703125" customWidth="1"/>
  </cols>
  <sheetData>
    <row r="1" spans="2:6" ht="45" customHeight="1" x14ac:dyDescent="0.35">
      <c r="B1" s="95" t="s">
        <v>62</v>
      </c>
      <c r="C1" s="96"/>
      <c r="D1" s="96"/>
      <c r="E1" s="96"/>
      <c r="F1" s="6"/>
    </row>
    <row r="2" spans="2:6" ht="26.25" customHeight="1" x14ac:dyDescent="0.4">
      <c r="B2" s="94" t="s">
        <v>50</v>
      </c>
      <c r="C2" s="94"/>
      <c r="D2" s="94"/>
      <c r="E2" s="94"/>
      <c r="F2" s="4"/>
    </row>
    <row r="3" spans="2:6" x14ac:dyDescent="0.25">
      <c r="B3" s="7" t="s">
        <v>57</v>
      </c>
      <c r="C3" s="100"/>
      <c r="D3" s="100"/>
      <c r="E3" s="100"/>
      <c r="F3" s="4"/>
    </row>
    <row r="4" spans="2:6" x14ac:dyDescent="0.25">
      <c r="B4" s="7" t="s">
        <v>82</v>
      </c>
      <c r="C4" s="99"/>
      <c r="D4" s="99"/>
      <c r="E4" s="99"/>
      <c r="F4" s="4"/>
    </row>
    <row r="5" spans="2:6" x14ac:dyDescent="0.25">
      <c r="B5" s="7" t="s">
        <v>58</v>
      </c>
      <c r="C5" s="99"/>
      <c r="D5" s="99"/>
      <c r="E5" s="99"/>
      <c r="F5" s="4"/>
    </row>
    <row r="6" spans="2:6" x14ac:dyDescent="0.25">
      <c r="B6" s="7" t="s">
        <v>97</v>
      </c>
      <c r="C6" s="99"/>
      <c r="D6" s="99"/>
      <c r="E6" s="99"/>
      <c r="F6" s="4"/>
    </row>
    <row r="7" spans="2:6" x14ac:dyDescent="0.25">
      <c r="B7" s="7" t="s">
        <v>98</v>
      </c>
      <c r="C7" s="99"/>
      <c r="D7" s="99"/>
      <c r="E7" s="99"/>
      <c r="F7" s="4"/>
    </row>
    <row r="8" spans="2:6" x14ac:dyDescent="0.25">
      <c r="B8" s="7" t="s">
        <v>59</v>
      </c>
      <c r="C8" s="99"/>
      <c r="D8" s="99"/>
      <c r="E8" s="99"/>
      <c r="F8" s="4"/>
    </row>
    <row r="9" spans="2:6" ht="15" customHeight="1" x14ac:dyDescent="0.25">
      <c r="B9" s="7" t="s">
        <v>60</v>
      </c>
      <c r="C9" s="99"/>
      <c r="D9" s="99"/>
      <c r="E9" s="99"/>
      <c r="F9" s="4"/>
    </row>
    <row r="10" spans="2:6" ht="26.25" customHeight="1" x14ac:dyDescent="0.4">
      <c r="B10" s="94" t="s">
        <v>61</v>
      </c>
      <c r="C10" s="94"/>
      <c r="D10" s="94"/>
      <c r="E10" s="94"/>
    </row>
    <row r="11" spans="2:6" ht="204" customHeight="1" x14ac:dyDescent="0.25">
      <c r="B11" s="101" t="s">
        <v>113</v>
      </c>
      <c r="C11" s="101"/>
      <c r="D11" s="101"/>
      <c r="E11" s="101"/>
    </row>
    <row r="12" spans="2:6" ht="26.25" customHeight="1" x14ac:dyDescent="0.4">
      <c r="B12" s="97" t="s">
        <v>63</v>
      </c>
      <c r="C12" s="97"/>
      <c r="D12" s="97"/>
      <c r="E12" s="97"/>
    </row>
    <row r="13" spans="2:6" ht="248.25" customHeight="1" x14ac:dyDescent="0.25">
      <c r="B13" s="98" t="s">
        <v>81</v>
      </c>
      <c r="C13" s="98"/>
      <c r="D13" s="98"/>
      <c r="E13" s="98"/>
    </row>
    <row r="14" spans="2:6" x14ac:dyDescent="0.25">
      <c r="B14" s="4"/>
      <c r="C14" s="4"/>
      <c r="D14" s="4"/>
      <c r="E14" s="4"/>
    </row>
  </sheetData>
  <mergeCells count="13">
    <mergeCell ref="B2:E2"/>
    <mergeCell ref="B1:E1"/>
    <mergeCell ref="B12:E12"/>
    <mergeCell ref="B13:E13"/>
    <mergeCell ref="C7:E7"/>
    <mergeCell ref="C4:E4"/>
    <mergeCell ref="C3:E3"/>
    <mergeCell ref="C5:E5"/>
    <mergeCell ref="C6:E6"/>
    <mergeCell ref="C8:E8"/>
    <mergeCell ref="C9:E9"/>
    <mergeCell ref="B11:E11"/>
    <mergeCell ref="B10:E10"/>
  </mergeCells>
  <pageMargins left="0.7" right="0.7" top="0.75" bottom="0.75" header="0.3" footer="0.3"/>
  <pageSetup orientation="portrait" r:id="rId1"/>
  <headerFooter>
    <oddHeader>&amp;LEffective Sept 2023 - Aug 2024</oddHeader>
    <oddFooter>&amp;CContact Information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1"/>
  <sheetViews>
    <sheetView showGridLines="0" view="pageLayout" zoomScaleNormal="100" workbookViewId="0">
      <selection activeCell="B1" sqref="B1:E1"/>
    </sheetView>
  </sheetViews>
  <sheetFormatPr defaultColWidth="9.140625" defaultRowHeight="15" x14ac:dyDescent="0.25"/>
  <cols>
    <col min="1" max="1" width="4.5703125" customWidth="1"/>
    <col min="2" max="2" width="2.85546875" customWidth="1"/>
    <col min="3" max="3" width="33.85546875" style="27" customWidth="1"/>
    <col min="4" max="4" width="12.140625" style="14" customWidth="1"/>
    <col min="5" max="5" width="31.28515625" customWidth="1"/>
    <col min="6" max="7" width="4.5703125" customWidth="1"/>
    <col min="10" max="10" width="9.140625" customWidth="1"/>
  </cols>
  <sheetData>
    <row r="1" spans="2:10" ht="27.75" customHeight="1" x14ac:dyDescent="0.4">
      <c r="B1" s="104" t="s">
        <v>73</v>
      </c>
      <c r="C1" s="104"/>
      <c r="D1" s="104"/>
      <c r="E1" s="104"/>
      <c r="F1" s="25"/>
      <c r="H1" s="89"/>
      <c r="I1" s="89"/>
      <c r="J1" s="89"/>
    </row>
    <row r="2" spans="2:10" ht="15" customHeight="1" x14ac:dyDescent="0.25">
      <c r="C2" s="28" t="s">
        <v>110</v>
      </c>
      <c r="D2" s="102">
        <v>0</v>
      </c>
      <c r="E2" s="102"/>
    </row>
    <row r="3" spans="2:10" ht="4.5" customHeight="1" x14ac:dyDescent="0.25">
      <c r="C3" s="26"/>
      <c r="D3" s="5"/>
      <c r="E3" s="4"/>
    </row>
    <row r="4" spans="2:10" ht="30" x14ac:dyDescent="0.25">
      <c r="C4" s="68" t="s">
        <v>80</v>
      </c>
      <c r="D4" s="30" t="s">
        <v>75</v>
      </c>
      <c r="E4" s="65" t="s">
        <v>74</v>
      </c>
    </row>
    <row r="5" spans="2:10" x14ac:dyDescent="0.25">
      <c r="B5" s="36"/>
      <c r="C5" s="16" t="s">
        <v>0</v>
      </c>
      <c r="D5" s="31">
        <v>8</v>
      </c>
      <c r="E5" s="3"/>
      <c r="F5" s="88">
        <f>INDEX('Price Information'!$E$4:$E$42,MATCH(C5,'Price Information'!$D$4:$D$42,0))</f>
        <v>2</v>
      </c>
    </row>
    <row r="6" spans="2:10" x14ac:dyDescent="0.25">
      <c r="B6" s="36"/>
      <c r="C6" s="16" t="s">
        <v>1</v>
      </c>
      <c r="D6" s="31">
        <v>5</v>
      </c>
      <c r="E6" s="3"/>
      <c r="F6" s="88">
        <f>INDEX('Price Information'!$E$4:$E$42,MATCH(C6,'Price Information'!$D$4:$D$42,0))</f>
        <v>1</v>
      </c>
    </row>
    <row r="7" spans="2:10" x14ac:dyDescent="0.25">
      <c r="B7" s="36"/>
      <c r="C7" s="16" t="s">
        <v>2</v>
      </c>
      <c r="D7" s="31">
        <v>5</v>
      </c>
      <c r="E7" s="3"/>
      <c r="F7" s="88">
        <f>INDEX('Price Information'!$E$4:$E$42,MATCH(C7,'Price Information'!$D$4:$D$42,0))</f>
        <v>2.2000000000000002</v>
      </c>
    </row>
    <row r="8" spans="2:10" x14ac:dyDescent="0.25">
      <c r="B8" s="36"/>
      <c r="C8" s="16" t="s">
        <v>3</v>
      </c>
      <c r="D8" s="31">
        <v>5</v>
      </c>
      <c r="E8" s="3"/>
      <c r="F8" s="88">
        <f>INDEX('Price Information'!$E$4:$E$42,MATCH(C8,'Price Information'!$D$4:$D$42,0))</f>
        <v>2.2000000000000002</v>
      </c>
    </row>
    <row r="9" spans="2:10" x14ac:dyDescent="0.25">
      <c r="B9" s="36"/>
      <c r="C9" s="16" t="s">
        <v>4</v>
      </c>
      <c r="D9" s="31">
        <v>8</v>
      </c>
      <c r="E9" s="3"/>
      <c r="F9" s="88">
        <f>INDEX('Price Information'!$E$4:$E$42,MATCH(C9,'Price Information'!$D$4:$D$42,0))</f>
        <v>1</v>
      </c>
    </row>
    <row r="10" spans="2:10" x14ac:dyDescent="0.25">
      <c r="B10" s="36"/>
      <c r="C10" s="16" t="s">
        <v>5</v>
      </c>
      <c r="D10" s="31">
        <v>11</v>
      </c>
      <c r="E10" s="3"/>
      <c r="F10" s="88">
        <f>INDEX('Price Information'!$E$4:$E$42,MATCH(C10,'Price Information'!$D$4:$D$42,0))</f>
        <v>2.2000000000000002</v>
      </c>
    </row>
    <row r="11" spans="2:10" x14ac:dyDescent="0.25">
      <c r="B11" s="36"/>
      <c r="C11" s="16" t="s">
        <v>6</v>
      </c>
      <c r="D11" s="31">
        <v>10</v>
      </c>
      <c r="E11" s="3"/>
      <c r="F11" s="88">
        <f>INDEX('Price Information'!$E$4:$E$42,MATCH(C11,'Price Information'!$D$4:$D$42,0))</f>
        <v>1</v>
      </c>
    </row>
    <row r="12" spans="2:10" x14ac:dyDescent="0.25">
      <c r="B12" s="36"/>
      <c r="C12" s="16" t="s">
        <v>7</v>
      </c>
      <c r="D12" s="31">
        <v>5</v>
      </c>
      <c r="E12" s="3"/>
      <c r="F12" s="88">
        <f>INDEX('Price Information'!$E$4:$E$42,MATCH(C12,'Price Information'!$D$4:$D$42,0))</f>
        <v>1</v>
      </c>
    </row>
    <row r="13" spans="2:10" x14ac:dyDescent="0.25">
      <c r="B13" s="36"/>
      <c r="C13" s="16" t="s">
        <v>8</v>
      </c>
      <c r="D13" s="31">
        <v>5</v>
      </c>
      <c r="E13" s="3"/>
      <c r="F13" s="88">
        <f>INDEX('Price Information'!$E$4:$E$42,MATCH(C13,'Price Information'!$D$4:$D$42,0))</f>
        <v>2.2000000000000002</v>
      </c>
    </row>
    <row r="14" spans="2:10" x14ac:dyDescent="0.25">
      <c r="B14" s="36"/>
      <c r="C14" s="16" t="s">
        <v>9</v>
      </c>
      <c r="D14" s="31">
        <v>5</v>
      </c>
      <c r="E14" s="3"/>
      <c r="F14" s="88">
        <f>INDEX('Price Information'!$E$4:$E$42,MATCH(C14,'Price Information'!$D$4:$D$42,0))</f>
        <v>1</v>
      </c>
    </row>
    <row r="15" spans="2:10" x14ac:dyDescent="0.25">
      <c r="B15" s="36"/>
      <c r="C15" s="16" t="s">
        <v>10</v>
      </c>
      <c r="D15" s="31">
        <v>5</v>
      </c>
      <c r="E15" s="3"/>
      <c r="F15" s="88">
        <f>INDEX('Price Information'!$E$4:$E$42,MATCH(C15,'Price Information'!$D$4:$D$42,0))</f>
        <v>5.5</v>
      </c>
    </row>
    <row r="16" spans="2:10" x14ac:dyDescent="0.25">
      <c r="B16" s="36"/>
      <c r="C16" s="16" t="s">
        <v>11</v>
      </c>
      <c r="D16" s="31">
        <v>5</v>
      </c>
      <c r="E16" s="3"/>
      <c r="F16" s="88">
        <f>INDEX('Price Information'!$E$4:$E$42,MATCH(C16,'Price Information'!$D$4:$D$42,0))</f>
        <v>0.4</v>
      </c>
    </row>
    <row r="17" spans="2:6" x14ac:dyDescent="0.25">
      <c r="B17" s="36"/>
      <c r="C17" s="16" t="s">
        <v>12</v>
      </c>
      <c r="D17" s="31">
        <v>8</v>
      </c>
      <c r="E17" s="3"/>
      <c r="F17" s="88">
        <f>INDEX('Price Information'!$E$4:$E$42,MATCH(C17,'Price Information'!$D$4:$D$42,0))</f>
        <v>4</v>
      </c>
    </row>
    <row r="18" spans="2:6" x14ac:dyDescent="0.25">
      <c r="B18" s="36"/>
      <c r="C18" s="16" t="s">
        <v>13</v>
      </c>
      <c r="D18" s="31">
        <v>6</v>
      </c>
      <c r="E18" s="3"/>
      <c r="F18" s="88">
        <f>INDEX('Price Information'!$E$4:$E$42,MATCH(C18,'Price Information'!$D$4:$D$42,0))</f>
        <v>2.2000000000000002</v>
      </c>
    </row>
    <row r="19" spans="2:6" x14ac:dyDescent="0.25">
      <c r="B19" s="36"/>
      <c r="C19" s="16" t="s">
        <v>14</v>
      </c>
      <c r="D19" s="31">
        <v>11</v>
      </c>
      <c r="E19" s="3"/>
      <c r="F19" s="88">
        <f>INDEX('Price Information'!$E$4:$E$42,MATCH(C19,'Price Information'!$D$4:$D$42,0))</f>
        <v>0.7</v>
      </c>
    </row>
    <row r="20" spans="2:6" x14ac:dyDescent="0.25">
      <c r="B20" s="36"/>
      <c r="C20" s="16" t="s">
        <v>15</v>
      </c>
      <c r="D20" s="31">
        <v>6</v>
      </c>
      <c r="E20" s="3"/>
      <c r="F20" s="88">
        <f>INDEX('Price Information'!$E$4:$E$42,MATCH(C20,'Price Information'!$D$4:$D$42,0))</f>
        <v>3</v>
      </c>
    </row>
    <row r="21" spans="2:6" x14ac:dyDescent="0.25">
      <c r="B21" s="75"/>
      <c r="C21" s="76" t="s">
        <v>142</v>
      </c>
      <c r="D21" s="77" t="s">
        <v>154</v>
      </c>
      <c r="E21" s="80"/>
      <c r="F21" s="88">
        <f>INDEX('Price Information'!$E$4:$E$42,MATCH(C21,'Price Information'!$D$4:$D$42,0))</f>
        <v>4</v>
      </c>
    </row>
    <row r="22" spans="2:6" x14ac:dyDescent="0.25">
      <c r="B22" s="73"/>
      <c r="C22" s="74" t="s">
        <v>16</v>
      </c>
      <c r="D22" s="32">
        <v>7</v>
      </c>
      <c r="E22" s="81"/>
      <c r="F22" s="88">
        <f>INDEX('Price Information'!$E$4:$E$42,MATCH(C22,'Price Information'!$D$4:$D$42,0))</f>
        <v>2.2000000000000002</v>
      </c>
    </row>
    <row r="23" spans="2:6" x14ac:dyDescent="0.25">
      <c r="B23" s="73"/>
      <c r="C23" s="74" t="s">
        <v>17</v>
      </c>
      <c r="D23" s="78">
        <v>5</v>
      </c>
      <c r="E23" s="81"/>
      <c r="F23" s="88">
        <f>INDEX('Price Information'!$E$4:$E$42,MATCH(C23,'Price Information'!$D$4:$D$42,0))</f>
        <v>1</v>
      </c>
    </row>
    <row r="24" spans="2:6" x14ac:dyDescent="0.25">
      <c r="B24" s="73"/>
      <c r="C24" s="74" t="s">
        <v>18</v>
      </c>
      <c r="D24" s="78">
        <v>5</v>
      </c>
      <c r="E24" s="81"/>
      <c r="F24" s="88">
        <f>INDEX('Price Information'!$E$4:$E$42,MATCH(C24,'Price Information'!$D$4:$D$42,0))</f>
        <v>2.2000000000000002</v>
      </c>
    </row>
    <row r="25" spans="2:6" x14ac:dyDescent="0.25">
      <c r="B25" s="75"/>
      <c r="C25" s="76" t="s">
        <v>143</v>
      </c>
      <c r="D25" s="77" t="s">
        <v>154</v>
      </c>
      <c r="E25" s="80"/>
      <c r="F25" s="88">
        <f>INDEX('Price Information'!$E$4:$E$42,MATCH(C25,'Price Information'!$D$4:$D$42,0))</f>
        <v>22</v>
      </c>
    </row>
    <row r="26" spans="2:6" ht="15" customHeight="1" x14ac:dyDescent="0.25">
      <c r="B26" s="36"/>
      <c r="C26" s="16" t="s">
        <v>19</v>
      </c>
      <c r="D26" s="31">
        <v>15</v>
      </c>
      <c r="E26" s="3"/>
      <c r="F26" s="88">
        <f>INDEX('Price Information'!$E$4:$E$42,MATCH(C26,'Price Information'!$D$4:$D$42,0))</f>
        <v>2.2000000000000002</v>
      </c>
    </row>
    <row r="27" spans="2:6" x14ac:dyDescent="0.25">
      <c r="B27" s="36"/>
      <c r="C27" s="16" t="s">
        <v>92</v>
      </c>
      <c r="D27" s="29">
        <v>20</v>
      </c>
      <c r="E27" s="44"/>
      <c r="F27" s="88">
        <f>INDEX('Price Information'!$E$4:$E$42,MATCH(C27,'Price Information'!$D$4:$D$42,0))</f>
        <v>2</v>
      </c>
    </row>
    <row r="28" spans="2:6" x14ac:dyDescent="0.25">
      <c r="B28" s="36"/>
      <c r="C28" s="16" t="s">
        <v>93</v>
      </c>
      <c r="D28" s="29">
        <v>20</v>
      </c>
      <c r="E28" s="44"/>
      <c r="F28" s="88">
        <f>INDEX('Price Information'!$E$4:$E$42,MATCH(C28,'Price Information'!$D$4:$D$42,0))</f>
        <v>2</v>
      </c>
    </row>
    <row r="29" spans="2:6" x14ac:dyDescent="0.25">
      <c r="B29" s="36"/>
      <c r="C29" s="16" t="s">
        <v>94</v>
      </c>
      <c r="D29" s="29">
        <v>20</v>
      </c>
      <c r="E29" s="44"/>
      <c r="F29" s="88">
        <f>INDEX('Price Information'!$E$4:$E$42,MATCH(C29,'Price Information'!$D$4:$D$42,0))</f>
        <v>2</v>
      </c>
    </row>
    <row r="30" spans="2:6" x14ac:dyDescent="0.25">
      <c r="B30" s="36"/>
      <c r="C30" s="16" t="s">
        <v>24</v>
      </c>
      <c r="D30" s="31">
        <v>6</v>
      </c>
      <c r="E30" s="37"/>
      <c r="F30" s="88">
        <f>INDEX('Price Information'!$E$4:$E$42,MATCH(C30,'Price Information'!$D$4:$D$42,0))</f>
        <v>2</v>
      </c>
    </row>
    <row r="31" spans="2:6" x14ac:dyDescent="0.25">
      <c r="B31" s="36"/>
      <c r="C31" s="16" t="s">
        <v>25</v>
      </c>
      <c r="D31" s="31">
        <v>5</v>
      </c>
      <c r="E31" s="3"/>
      <c r="F31" s="88">
        <f>INDEX('Price Information'!$E$4:$E$42,MATCH(C31,'Price Information'!$D$4:$D$42,0))</f>
        <v>5.5</v>
      </c>
    </row>
    <row r="32" spans="2:6" x14ac:dyDescent="0.25">
      <c r="B32" s="36"/>
      <c r="C32" s="16" t="s">
        <v>26</v>
      </c>
      <c r="D32" s="31">
        <v>5</v>
      </c>
      <c r="E32" s="3"/>
      <c r="F32" s="88">
        <f>INDEX('Price Information'!$E$4:$E$42,MATCH(C32,'Price Information'!$D$4:$D$42,0))</f>
        <v>2.2000000000000002</v>
      </c>
    </row>
    <row r="33" spans="2:6" x14ac:dyDescent="0.25">
      <c r="B33" s="36"/>
      <c r="C33" s="16" t="s">
        <v>27</v>
      </c>
      <c r="D33" s="31">
        <v>6</v>
      </c>
      <c r="E33" s="3"/>
      <c r="F33" s="88">
        <f>INDEX('Price Information'!$E$4:$E$42,MATCH(C33,'Price Information'!$D$4:$D$42,0))</f>
        <v>2</v>
      </c>
    </row>
    <row r="34" spans="2:6" x14ac:dyDescent="0.25">
      <c r="B34" s="36"/>
      <c r="C34" s="16" t="s">
        <v>89</v>
      </c>
      <c r="D34" s="31">
        <v>6</v>
      </c>
      <c r="E34" s="3"/>
      <c r="F34" s="88">
        <f>INDEX('Price Information'!$E$4:$E$42,MATCH(C34,'Price Information'!$D$4:$D$42,0))</f>
        <v>1</v>
      </c>
    </row>
    <row r="35" spans="2:6" x14ac:dyDescent="0.25">
      <c r="B35" s="36"/>
      <c r="C35" s="16" t="s">
        <v>28</v>
      </c>
      <c r="D35" s="31">
        <v>7</v>
      </c>
      <c r="E35" s="3"/>
      <c r="F35" s="88">
        <f>INDEX('Price Information'!$E$4:$E$42,MATCH(C35,'Price Information'!$D$4:$D$42,0))</f>
        <v>1</v>
      </c>
    </row>
    <row r="36" spans="2:6" x14ac:dyDescent="0.25">
      <c r="B36" s="36"/>
      <c r="C36" s="16" t="s">
        <v>29</v>
      </c>
      <c r="D36" s="32">
        <v>6</v>
      </c>
      <c r="E36" s="3"/>
      <c r="F36" s="88">
        <f>INDEX('Price Information'!$E$4:$E$42,MATCH(C36,'Price Information'!$D$4:$D$42,0))</f>
        <v>2.2000000000000002</v>
      </c>
    </row>
    <row r="37" spans="2:6" x14ac:dyDescent="0.25">
      <c r="B37" s="36"/>
      <c r="C37" s="16" t="s">
        <v>30</v>
      </c>
      <c r="D37" s="31">
        <v>8</v>
      </c>
      <c r="E37" s="3"/>
      <c r="F37" s="88">
        <f>INDEX('Price Information'!$E$4:$E$42,MATCH(C37,'Price Information'!$D$4:$D$42,0))</f>
        <v>1</v>
      </c>
    </row>
    <row r="38" spans="2:6" x14ac:dyDescent="0.25">
      <c r="B38" s="36"/>
      <c r="C38" s="16" t="s">
        <v>31</v>
      </c>
      <c r="D38" s="31">
        <v>5</v>
      </c>
      <c r="E38" s="3"/>
      <c r="F38" s="88">
        <f>INDEX('Price Information'!$E$4:$E$42,MATCH(C38,'Price Information'!$D$4:$D$42,0))</f>
        <v>2.2000000000000002</v>
      </c>
    </row>
    <row r="39" spans="2:6" x14ac:dyDescent="0.25">
      <c r="B39" s="36"/>
      <c r="C39" s="16" t="s">
        <v>32</v>
      </c>
      <c r="D39" s="31">
        <v>5</v>
      </c>
      <c r="E39" s="3"/>
      <c r="F39" s="88">
        <f>INDEX('Price Information'!$E$4:$E$42,MATCH(C39,'Price Information'!$D$4:$D$42,0))</f>
        <v>2.2000000000000002</v>
      </c>
    </row>
    <row r="40" spans="2:6" x14ac:dyDescent="0.25">
      <c r="B40" s="36"/>
      <c r="C40" s="16" t="s">
        <v>33</v>
      </c>
      <c r="D40" s="33">
        <v>9</v>
      </c>
      <c r="E40" s="3"/>
      <c r="F40" s="88">
        <f>INDEX('Price Information'!$E$4:$E$42,MATCH(C40,'Price Information'!$D$4:$D$42,0))</f>
        <v>1</v>
      </c>
    </row>
    <row r="41" spans="2:6" x14ac:dyDescent="0.25">
      <c r="B41" s="56" t="s">
        <v>120</v>
      </c>
      <c r="C41" s="54" t="s">
        <v>76</v>
      </c>
      <c r="D41" s="55">
        <v>5</v>
      </c>
      <c r="E41" s="56" t="s">
        <v>122</v>
      </c>
    </row>
    <row r="42" spans="2:6" x14ac:dyDescent="0.25">
      <c r="B42" s="56" t="s">
        <v>120</v>
      </c>
      <c r="C42" s="57" t="s">
        <v>121</v>
      </c>
      <c r="D42" s="56">
        <v>10</v>
      </c>
      <c r="E42" s="56" t="s">
        <v>100</v>
      </c>
    </row>
    <row r="43" spans="2:6" x14ac:dyDescent="0.25">
      <c r="B43" s="105" t="s">
        <v>123</v>
      </c>
      <c r="C43" s="105"/>
      <c r="D43" s="105"/>
      <c r="E43" s="105"/>
    </row>
    <row r="44" spans="2:6" x14ac:dyDescent="0.25">
      <c r="B44" s="106" t="s">
        <v>124</v>
      </c>
      <c r="C44" s="106"/>
      <c r="D44" s="106"/>
      <c r="E44" s="106"/>
    </row>
    <row r="45" spans="2:6" x14ac:dyDescent="0.25">
      <c r="B45" s="106" t="s">
        <v>145</v>
      </c>
      <c r="C45" s="106"/>
      <c r="D45" s="106"/>
      <c r="E45" s="106"/>
    </row>
    <row r="46" spans="2:6" x14ac:dyDescent="0.25">
      <c r="C46" s="28" t="s">
        <v>78</v>
      </c>
      <c r="D46" s="102" t="str">
        <f>IF(D47&gt;0,SUMIF(B5:B42,"&lt;&gt;",D5:D42)-IF(COUNTIF(B27:B29,"&lt;&gt;")&gt;1,((COUNTIF(B27:B29,"&lt;&gt;")-1)*20)),"")</f>
        <v/>
      </c>
      <c r="E46" s="102"/>
    </row>
    <row r="47" spans="2:6" x14ac:dyDescent="0.25">
      <c r="C47" s="35" t="s">
        <v>79</v>
      </c>
      <c r="D47" s="103">
        <f>COUNTIF(B5:B40,"&lt;&gt;")</f>
        <v>0</v>
      </c>
      <c r="E47" s="103"/>
    </row>
    <row r="49" spans="2:6" ht="19.5" x14ac:dyDescent="0.4">
      <c r="F49" s="89"/>
    </row>
    <row r="50" spans="2:6" x14ac:dyDescent="0.25">
      <c r="B50" s="14"/>
      <c r="C50" s="72"/>
      <c r="D50" s="90"/>
      <c r="E50" s="1"/>
      <c r="F50" s="1"/>
    </row>
    <row r="51" spans="2:6" x14ac:dyDescent="0.25">
      <c r="C51" s="35"/>
      <c r="D51" s="90"/>
    </row>
    <row r="52" spans="2:6" x14ac:dyDescent="0.25">
      <c r="C52"/>
      <c r="D52"/>
    </row>
    <row r="53" spans="2:6" x14ac:dyDescent="0.25">
      <c r="C53"/>
      <c r="D53"/>
    </row>
    <row r="54" spans="2:6" x14ac:dyDescent="0.25">
      <c r="C54"/>
      <c r="D54"/>
    </row>
    <row r="55" spans="2:6" x14ac:dyDescent="0.25">
      <c r="C55"/>
      <c r="D55"/>
    </row>
    <row r="56" spans="2:6" x14ac:dyDescent="0.25">
      <c r="C56"/>
      <c r="D56"/>
    </row>
    <row r="57" spans="2:6" x14ac:dyDescent="0.25">
      <c r="C57"/>
      <c r="D57"/>
    </row>
    <row r="58" spans="2:6" x14ac:dyDescent="0.25">
      <c r="C58"/>
      <c r="D58"/>
    </row>
    <row r="59" spans="2:6" x14ac:dyDescent="0.25">
      <c r="C59"/>
      <c r="D59"/>
    </row>
    <row r="60" spans="2:6" x14ac:dyDescent="0.25">
      <c r="C60"/>
      <c r="D60"/>
    </row>
    <row r="61" spans="2:6" x14ac:dyDescent="0.25">
      <c r="C61"/>
      <c r="D61"/>
    </row>
    <row r="62" spans="2:6" x14ac:dyDescent="0.25">
      <c r="C62"/>
      <c r="D62"/>
    </row>
    <row r="63" spans="2:6" x14ac:dyDescent="0.25">
      <c r="C63"/>
      <c r="D63"/>
    </row>
    <row r="64" spans="2:6" x14ac:dyDescent="0.25">
      <c r="C64"/>
      <c r="D64"/>
    </row>
    <row r="65" spans="3:4" x14ac:dyDescent="0.25">
      <c r="C65"/>
      <c r="D65"/>
    </row>
    <row r="66" spans="3:4" x14ac:dyDescent="0.25">
      <c r="C66"/>
      <c r="D66"/>
    </row>
    <row r="67" spans="3:4" x14ac:dyDescent="0.25">
      <c r="C67"/>
      <c r="D67"/>
    </row>
    <row r="68" spans="3:4" x14ac:dyDescent="0.25">
      <c r="C68"/>
      <c r="D68"/>
    </row>
    <row r="69" spans="3:4" x14ac:dyDescent="0.25">
      <c r="C69"/>
      <c r="D69"/>
    </row>
    <row r="70" spans="3:4" x14ac:dyDescent="0.25">
      <c r="C70"/>
      <c r="D70"/>
    </row>
    <row r="71" spans="3:4" x14ac:dyDescent="0.25">
      <c r="C71"/>
      <c r="D71"/>
    </row>
  </sheetData>
  <dataConsolidate/>
  <mergeCells count="7">
    <mergeCell ref="D46:E46"/>
    <mergeCell ref="D47:E47"/>
    <mergeCell ref="B1:E1"/>
    <mergeCell ref="D2:E2"/>
    <mergeCell ref="B43:E43"/>
    <mergeCell ref="B44:E44"/>
    <mergeCell ref="B45:E45"/>
  </mergeCells>
  <dataValidations count="3">
    <dataValidation type="whole" operator="greaterThanOrEqual" allowBlank="1" showInputMessage="1" showErrorMessage="1" errorTitle="Number of Samples" error="Please type a whole number." sqref="D2">
      <formula1>0</formula1>
    </dataValidation>
    <dataValidation operator="greaterThanOrEqual" allowBlank="1" showInputMessage="1" showErrorMessage="1" errorTitle="Number of Samples" error="Please type a whole number." sqref="D46:E47"/>
    <dataValidation type="list" allowBlank="1" showInputMessage="1" showErrorMessage="1" sqref="B5:B42">
      <formula1>"✔"</formula1>
    </dataValidation>
  </dataValidations>
  <pageMargins left="0.7" right="0.7" top="0.5" bottom="0.5" header="0.2" footer="0.25"/>
  <pageSetup orientation="portrait" r:id="rId1"/>
  <headerFooter>
    <oddHeader>&amp;LEffective Sept 2023 - Aug 2024</oddHeader>
    <oddFooter>&amp;CSerum Procedure Request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view="pageLayout" zoomScaleNormal="100" workbookViewId="0">
      <selection activeCell="B1" sqref="B1:E1"/>
    </sheetView>
  </sheetViews>
  <sheetFormatPr defaultColWidth="9.140625" defaultRowHeight="15" x14ac:dyDescent="0.25"/>
  <cols>
    <col min="1" max="1" width="4.5703125" customWidth="1"/>
    <col min="2" max="2" width="2.85546875" customWidth="1"/>
    <col min="3" max="3" width="32.28515625" style="27" customWidth="1"/>
    <col min="4" max="4" width="12.7109375" style="14" customWidth="1"/>
    <col min="5" max="5" width="33.28515625" style="46" customWidth="1"/>
    <col min="6" max="7" width="4.5703125" customWidth="1"/>
  </cols>
  <sheetData>
    <row r="1" spans="1:6" ht="27.75" customHeight="1" x14ac:dyDescent="0.4">
      <c r="B1" s="104" t="s">
        <v>87</v>
      </c>
      <c r="C1" s="104"/>
      <c r="D1" s="104"/>
      <c r="E1" s="104"/>
      <c r="F1" s="25"/>
    </row>
    <row r="2" spans="1:6" ht="15" customHeight="1" x14ac:dyDescent="0.25">
      <c r="C2" s="28" t="s">
        <v>111</v>
      </c>
      <c r="D2" s="102">
        <v>0</v>
      </c>
      <c r="E2" s="102"/>
    </row>
    <row r="3" spans="1:6" ht="15" customHeight="1" x14ac:dyDescent="0.25">
      <c r="C3" s="8" t="s">
        <v>96</v>
      </c>
      <c r="D3" s="107"/>
      <c r="E3" s="107"/>
    </row>
    <row r="4" spans="1:6" ht="4.5" customHeight="1" x14ac:dyDescent="0.25">
      <c r="C4" s="26"/>
      <c r="D4" s="5"/>
      <c r="E4" s="45"/>
    </row>
    <row r="5" spans="1:6" ht="30" x14ac:dyDescent="0.25">
      <c r="A5" s="4"/>
      <c r="C5" s="67" t="s">
        <v>88</v>
      </c>
      <c r="D5" s="30" t="s">
        <v>99</v>
      </c>
      <c r="E5" s="65" t="s">
        <v>91</v>
      </c>
    </row>
    <row r="6" spans="1:6" x14ac:dyDescent="0.25">
      <c r="B6" s="36"/>
      <c r="C6" s="16" t="s">
        <v>0</v>
      </c>
      <c r="D6" s="31">
        <v>8</v>
      </c>
      <c r="E6" s="36" t="s">
        <v>103</v>
      </c>
    </row>
    <row r="7" spans="1:6" x14ac:dyDescent="0.25">
      <c r="B7" s="36"/>
      <c r="C7" s="16" t="s">
        <v>1</v>
      </c>
      <c r="D7" s="31">
        <v>5</v>
      </c>
      <c r="E7" s="36" t="s">
        <v>103</v>
      </c>
    </row>
    <row r="8" spans="1:6" x14ac:dyDescent="0.25">
      <c r="B8" s="73"/>
      <c r="C8" s="74" t="s">
        <v>2</v>
      </c>
      <c r="D8" s="32">
        <v>5</v>
      </c>
      <c r="E8" s="73" t="s">
        <v>104</v>
      </c>
    </row>
    <row r="9" spans="1:6" x14ac:dyDescent="0.25">
      <c r="B9" s="75"/>
      <c r="C9" s="76" t="s">
        <v>140</v>
      </c>
      <c r="D9" s="77" t="s">
        <v>141</v>
      </c>
      <c r="E9" s="75" t="s">
        <v>138</v>
      </c>
    </row>
    <row r="10" spans="1:6" x14ac:dyDescent="0.25">
      <c r="B10" s="73"/>
      <c r="C10" s="74" t="s">
        <v>3</v>
      </c>
      <c r="D10" s="32">
        <v>5</v>
      </c>
      <c r="E10" s="73" t="s">
        <v>104</v>
      </c>
    </row>
    <row r="11" spans="1:6" x14ac:dyDescent="0.25">
      <c r="B11" s="73"/>
      <c r="C11" s="74" t="s">
        <v>4</v>
      </c>
      <c r="D11" s="32">
        <v>8</v>
      </c>
      <c r="E11" s="73" t="s">
        <v>104</v>
      </c>
    </row>
    <row r="12" spans="1:6" x14ac:dyDescent="0.25">
      <c r="B12" s="73"/>
      <c r="C12" s="74" t="s">
        <v>5</v>
      </c>
      <c r="D12" s="32">
        <v>11</v>
      </c>
      <c r="E12" s="73" t="s">
        <v>104</v>
      </c>
    </row>
    <row r="13" spans="1:6" x14ac:dyDescent="0.25">
      <c r="B13" s="73"/>
      <c r="C13" s="74" t="s">
        <v>6</v>
      </c>
      <c r="D13" s="32">
        <v>10</v>
      </c>
      <c r="E13" s="73" t="s">
        <v>103</v>
      </c>
    </row>
    <row r="14" spans="1:6" x14ac:dyDescent="0.25">
      <c r="B14" s="73"/>
      <c r="C14" s="74" t="s">
        <v>7</v>
      </c>
      <c r="D14" s="32">
        <v>5</v>
      </c>
      <c r="E14" s="73" t="s">
        <v>104</v>
      </c>
    </row>
    <row r="15" spans="1:6" x14ac:dyDescent="0.25">
      <c r="B15" s="73"/>
      <c r="C15" s="74" t="s">
        <v>8</v>
      </c>
      <c r="D15" s="32">
        <v>5</v>
      </c>
      <c r="E15" s="73" t="s">
        <v>104</v>
      </c>
    </row>
    <row r="16" spans="1:6" x14ac:dyDescent="0.25">
      <c r="B16" s="73"/>
      <c r="C16" s="74" t="s">
        <v>9</v>
      </c>
      <c r="D16" s="32">
        <v>5</v>
      </c>
      <c r="E16" s="73" t="s">
        <v>103</v>
      </c>
    </row>
    <row r="17" spans="2:6" x14ac:dyDescent="0.25">
      <c r="B17" s="73"/>
      <c r="C17" s="74" t="s">
        <v>10</v>
      </c>
      <c r="D17" s="32">
        <v>5</v>
      </c>
      <c r="E17" s="73" t="s">
        <v>103</v>
      </c>
    </row>
    <row r="18" spans="2:6" x14ac:dyDescent="0.25">
      <c r="B18" s="73"/>
      <c r="C18" s="74" t="s">
        <v>11</v>
      </c>
      <c r="D18" s="32">
        <v>5</v>
      </c>
      <c r="E18" s="73" t="s">
        <v>103</v>
      </c>
    </row>
    <row r="19" spans="2:6" x14ac:dyDescent="0.25">
      <c r="B19" s="73"/>
      <c r="C19" s="74" t="s">
        <v>12</v>
      </c>
      <c r="D19" s="32">
        <v>8</v>
      </c>
      <c r="E19" s="73" t="s">
        <v>104</v>
      </c>
    </row>
    <row r="20" spans="2:6" x14ac:dyDescent="0.25">
      <c r="B20" s="73"/>
      <c r="C20" s="74" t="s">
        <v>13</v>
      </c>
      <c r="D20" s="32">
        <v>6</v>
      </c>
      <c r="E20" s="73" t="s">
        <v>104</v>
      </c>
    </row>
    <row r="21" spans="2:6" ht="15" customHeight="1" x14ac:dyDescent="0.25">
      <c r="B21" s="73"/>
      <c r="C21" s="74" t="s">
        <v>14</v>
      </c>
      <c r="D21" s="32">
        <v>11</v>
      </c>
      <c r="E21" s="73" t="s">
        <v>104</v>
      </c>
    </row>
    <row r="22" spans="2:6" x14ac:dyDescent="0.25">
      <c r="B22" s="73"/>
      <c r="C22" s="74" t="s">
        <v>15</v>
      </c>
      <c r="D22" s="32">
        <v>6</v>
      </c>
      <c r="E22" s="73" t="s">
        <v>102</v>
      </c>
    </row>
    <row r="23" spans="2:6" x14ac:dyDescent="0.25">
      <c r="B23" s="75"/>
      <c r="C23" s="76" t="s">
        <v>142</v>
      </c>
      <c r="D23" s="77" t="s">
        <v>154</v>
      </c>
      <c r="E23" s="75" t="s">
        <v>137</v>
      </c>
    </row>
    <row r="24" spans="2:6" x14ac:dyDescent="0.25">
      <c r="B24" s="73"/>
      <c r="C24" s="74" t="s">
        <v>16</v>
      </c>
      <c r="D24" s="32">
        <v>7</v>
      </c>
      <c r="E24" s="73" t="s">
        <v>105</v>
      </c>
    </row>
    <row r="25" spans="2:6" x14ac:dyDescent="0.25">
      <c r="B25" s="73"/>
      <c r="C25" s="74" t="s">
        <v>17</v>
      </c>
      <c r="D25" s="78">
        <v>5</v>
      </c>
      <c r="E25" s="73" t="s">
        <v>101</v>
      </c>
    </row>
    <row r="26" spans="2:6" x14ac:dyDescent="0.25">
      <c r="B26" s="75"/>
      <c r="C26" s="76" t="s">
        <v>143</v>
      </c>
      <c r="D26" s="77" t="s">
        <v>154</v>
      </c>
      <c r="E26" s="75" t="s">
        <v>139</v>
      </c>
    </row>
    <row r="27" spans="2:6" ht="15" customHeight="1" x14ac:dyDescent="0.25">
      <c r="B27" s="73"/>
      <c r="C27" s="74" t="s">
        <v>19</v>
      </c>
      <c r="D27" s="32">
        <v>15</v>
      </c>
      <c r="E27" s="73" t="s">
        <v>104</v>
      </c>
    </row>
    <row r="28" spans="2:6" x14ac:dyDescent="0.25">
      <c r="B28" s="73"/>
      <c r="C28" s="74" t="s">
        <v>92</v>
      </c>
      <c r="D28" s="73">
        <v>20</v>
      </c>
      <c r="E28" s="79" t="s">
        <v>106</v>
      </c>
      <c r="F28" s="34"/>
    </row>
    <row r="29" spans="2:6" x14ac:dyDescent="0.25">
      <c r="B29" s="73"/>
      <c r="C29" s="74" t="s">
        <v>93</v>
      </c>
      <c r="D29" s="73">
        <v>20</v>
      </c>
      <c r="E29" s="79" t="s">
        <v>106</v>
      </c>
      <c r="F29" s="34"/>
    </row>
    <row r="30" spans="2:6" ht="15" customHeight="1" x14ac:dyDescent="0.25">
      <c r="B30" s="73"/>
      <c r="C30" s="74" t="s">
        <v>94</v>
      </c>
      <c r="D30" s="73">
        <v>20</v>
      </c>
      <c r="E30" s="79" t="s">
        <v>106</v>
      </c>
      <c r="F30" s="34"/>
    </row>
    <row r="31" spans="2:6" x14ac:dyDescent="0.25">
      <c r="B31" s="73"/>
      <c r="C31" s="74" t="s">
        <v>23</v>
      </c>
      <c r="D31" s="32">
        <v>5</v>
      </c>
      <c r="E31" s="73" t="s">
        <v>90</v>
      </c>
      <c r="F31" s="34"/>
    </row>
    <row r="32" spans="2:6" x14ac:dyDescent="0.25">
      <c r="B32" s="73"/>
      <c r="C32" s="74" t="s">
        <v>24</v>
      </c>
      <c r="D32" s="32">
        <v>6</v>
      </c>
      <c r="E32" s="73" t="s">
        <v>104</v>
      </c>
      <c r="F32" s="34"/>
    </row>
    <row r="33" spans="2:5" x14ac:dyDescent="0.25">
      <c r="B33" s="73"/>
      <c r="C33" s="74" t="s">
        <v>25</v>
      </c>
      <c r="D33" s="32">
        <v>5</v>
      </c>
      <c r="E33" s="73" t="s">
        <v>104</v>
      </c>
    </row>
    <row r="34" spans="2:5" x14ac:dyDescent="0.25">
      <c r="B34" s="73"/>
      <c r="C34" s="74" t="s">
        <v>26</v>
      </c>
      <c r="D34" s="32">
        <v>5</v>
      </c>
      <c r="E34" s="73" t="s">
        <v>104</v>
      </c>
    </row>
    <row r="35" spans="2:5" x14ac:dyDescent="0.25">
      <c r="B35" s="36"/>
      <c r="C35" s="16" t="s">
        <v>28</v>
      </c>
      <c r="D35" s="31">
        <v>7</v>
      </c>
      <c r="E35" s="36" t="s">
        <v>107</v>
      </c>
    </row>
    <row r="36" spans="2:5" x14ac:dyDescent="0.25">
      <c r="B36" s="36"/>
      <c r="C36" s="16" t="s">
        <v>29</v>
      </c>
      <c r="D36" s="32">
        <v>6</v>
      </c>
      <c r="E36" s="36" t="s">
        <v>108</v>
      </c>
    </row>
    <row r="37" spans="2:5" x14ac:dyDescent="0.25">
      <c r="B37" s="36"/>
      <c r="C37" s="16" t="s">
        <v>30</v>
      </c>
      <c r="D37" s="31">
        <v>8</v>
      </c>
      <c r="E37" s="36" t="s">
        <v>104</v>
      </c>
    </row>
    <row r="38" spans="2:5" x14ac:dyDescent="0.25">
      <c r="B38" s="36"/>
      <c r="C38" s="16" t="s">
        <v>31</v>
      </c>
      <c r="D38" s="31">
        <v>5</v>
      </c>
      <c r="E38" s="36" t="s">
        <v>103</v>
      </c>
    </row>
    <row r="39" spans="2:5" x14ac:dyDescent="0.25">
      <c r="B39" s="36"/>
      <c r="C39" s="16" t="s">
        <v>32</v>
      </c>
      <c r="D39" s="31">
        <v>5</v>
      </c>
      <c r="E39" s="36" t="s">
        <v>109</v>
      </c>
    </row>
    <row r="40" spans="2:5" x14ac:dyDescent="0.25">
      <c r="B40" s="36"/>
      <c r="C40" s="16" t="s">
        <v>33</v>
      </c>
      <c r="D40" s="33">
        <v>9</v>
      </c>
      <c r="E40" s="36" t="s">
        <v>104</v>
      </c>
    </row>
    <row r="41" spans="2:5" x14ac:dyDescent="0.25">
      <c r="B41" s="51" t="s">
        <v>120</v>
      </c>
      <c r="C41" s="49" t="s">
        <v>76</v>
      </c>
      <c r="D41" s="50">
        <v>5</v>
      </c>
      <c r="E41" s="51" t="s">
        <v>77</v>
      </c>
    </row>
    <row r="42" spans="2:5" x14ac:dyDescent="0.25">
      <c r="B42" s="51" t="s">
        <v>120</v>
      </c>
      <c r="C42" s="52" t="s">
        <v>121</v>
      </c>
      <c r="D42" s="51">
        <v>10</v>
      </c>
      <c r="E42" s="51" t="s">
        <v>100</v>
      </c>
    </row>
    <row r="43" spans="2:5" x14ac:dyDescent="0.25">
      <c r="B43" s="105" t="s">
        <v>123</v>
      </c>
      <c r="C43" s="105"/>
      <c r="D43" s="105"/>
      <c r="E43" s="105"/>
    </row>
    <row r="44" spans="2:5" x14ac:dyDescent="0.25">
      <c r="B44" s="106" t="s">
        <v>124</v>
      </c>
      <c r="C44" s="106"/>
      <c r="D44" s="106"/>
      <c r="E44" s="106"/>
    </row>
    <row r="45" spans="2:5" x14ac:dyDescent="0.25">
      <c r="B45" s="106" t="s">
        <v>144</v>
      </c>
      <c r="C45" s="106"/>
      <c r="D45" s="106"/>
      <c r="E45" s="106"/>
    </row>
    <row r="46" spans="2:5" x14ac:dyDescent="0.25">
      <c r="C46" s="28" t="s">
        <v>78</v>
      </c>
      <c r="D46" s="102" t="str">
        <f>IF(D47&gt;0,SUMIF(B6:B42,"&lt;&gt;",D6:D42)-IF(COUNTIF(B28:B30,"&lt;&gt;")&gt;1,((COUNTIF(B28:B30,"&lt;&gt;")-1)*20)),"")</f>
        <v/>
      </c>
      <c r="E46" s="102"/>
    </row>
    <row r="47" spans="2:5" x14ac:dyDescent="0.25">
      <c r="C47" s="35" t="s">
        <v>95</v>
      </c>
      <c r="D47" s="103">
        <f>COUNTIF(B6:B40,"&lt;&gt;")</f>
        <v>0</v>
      </c>
      <c r="E47" s="103"/>
    </row>
  </sheetData>
  <dataConsolidate/>
  <mergeCells count="8">
    <mergeCell ref="D47:E47"/>
    <mergeCell ref="B43:E43"/>
    <mergeCell ref="B1:E1"/>
    <mergeCell ref="D3:E3"/>
    <mergeCell ref="D2:E2"/>
    <mergeCell ref="D46:E46"/>
    <mergeCell ref="B44:E44"/>
    <mergeCell ref="B45:E45"/>
  </mergeCells>
  <dataValidations count="3">
    <dataValidation type="whole" operator="greaterThanOrEqual" allowBlank="1" showInputMessage="1" showErrorMessage="1" errorTitle="Number of Samples" error="Please type a whole number." sqref="D2">
      <formula1>0</formula1>
    </dataValidation>
    <dataValidation operator="greaterThanOrEqual" allowBlank="1" showInputMessage="1" showErrorMessage="1" errorTitle="Number of Samples" error="Please type a whole number." sqref="D46:E47"/>
    <dataValidation type="list" allowBlank="1" showInputMessage="1" showErrorMessage="1" sqref="B6:B42">
      <formula1>"✔"</formula1>
    </dataValidation>
  </dataValidations>
  <pageMargins left="0.7" right="0.7" top="0.5" bottom="0.5" header="0.2" footer="0.25"/>
  <pageSetup orientation="portrait" r:id="rId1"/>
  <headerFooter>
    <oddHeader>&amp;LEffective Sept 2023 - Aug 2024</oddHeader>
    <oddFooter>&amp;CPlasma Procedure Request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3"/>
  <sheetViews>
    <sheetView showGridLines="0" view="pageLayout" zoomScaleNormal="100" workbookViewId="0">
      <selection activeCell="B1" sqref="B1:E1"/>
    </sheetView>
  </sheetViews>
  <sheetFormatPr defaultColWidth="9.140625" defaultRowHeight="15" x14ac:dyDescent="0.25"/>
  <cols>
    <col min="1" max="1" width="4.5703125" customWidth="1"/>
    <col min="2" max="2" width="2.85546875" customWidth="1"/>
    <col min="3" max="3" width="33.85546875" style="27" customWidth="1"/>
    <col min="4" max="4" width="11.28515625" style="14" customWidth="1"/>
    <col min="5" max="5" width="33" customWidth="1"/>
    <col min="6" max="7" width="4.5703125" customWidth="1"/>
  </cols>
  <sheetData>
    <row r="1" spans="2:6" ht="27.75" customHeight="1" x14ac:dyDescent="0.4">
      <c r="B1" s="104" t="s">
        <v>84</v>
      </c>
      <c r="C1" s="104"/>
      <c r="D1" s="104"/>
      <c r="E1" s="104"/>
      <c r="F1" s="25"/>
    </row>
    <row r="2" spans="2:6" ht="15" customHeight="1" x14ac:dyDescent="0.25">
      <c r="C2" s="28" t="s">
        <v>112</v>
      </c>
      <c r="D2" s="102">
        <v>0</v>
      </c>
      <c r="E2" s="102"/>
    </row>
    <row r="3" spans="2:6" x14ac:dyDescent="0.25">
      <c r="C3" s="26"/>
      <c r="D3" s="5"/>
      <c r="E3" s="4"/>
    </row>
    <row r="4" spans="2:6" ht="45" x14ac:dyDescent="0.25">
      <c r="C4" s="66" t="s">
        <v>83</v>
      </c>
      <c r="D4" s="30" t="s">
        <v>75</v>
      </c>
      <c r="E4" s="65" t="s">
        <v>74</v>
      </c>
    </row>
    <row r="5" spans="2:6" x14ac:dyDescent="0.25">
      <c r="B5" s="36"/>
      <c r="C5" s="38" t="s">
        <v>3</v>
      </c>
      <c r="D5" s="39">
        <v>5</v>
      </c>
      <c r="E5" s="39"/>
    </row>
    <row r="6" spans="2:6" x14ac:dyDescent="0.25">
      <c r="B6" s="36"/>
      <c r="C6" s="38" t="s">
        <v>7</v>
      </c>
      <c r="D6" s="39">
        <v>5</v>
      </c>
      <c r="E6" s="39"/>
    </row>
    <row r="7" spans="2:6" x14ac:dyDescent="0.25">
      <c r="B7" s="36"/>
      <c r="C7" s="38" t="s">
        <v>14</v>
      </c>
      <c r="D7" s="39">
        <v>9</v>
      </c>
      <c r="E7" s="39"/>
    </row>
    <row r="8" spans="2:6" x14ac:dyDescent="0.25">
      <c r="B8" s="36"/>
      <c r="C8" s="38" t="s">
        <v>15</v>
      </c>
      <c r="D8" s="39">
        <v>6</v>
      </c>
      <c r="E8" s="39"/>
    </row>
    <row r="9" spans="2:6" x14ac:dyDescent="0.25">
      <c r="B9" s="36"/>
      <c r="C9" s="38" t="s">
        <v>17</v>
      </c>
      <c r="D9" s="39">
        <v>5</v>
      </c>
      <c r="E9" s="39"/>
    </row>
    <row r="10" spans="2:6" x14ac:dyDescent="0.25">
      <c r="B10" s="36"/>
      <c r="C10" s="38" t="s">
        <v>114</v>
      </c>
      <c r="D10" s="29">
        <v>20</v>
      </c>
      <c r="E10" s="44"/>
    </row>
    <row r="11" spans="2:6" x14ac:dyDescent="0.25">
      <c r="B11" s="36"/>
      <c r="C11" s="38" t="s">
        <v>115</v>
      </c>
      <c r="D11" s="29">
        <v>20</v>
      </c>
      <c r="E11" s="44"/>
    </row>
    <row r="12" spans="2:6" x14ac:dyDescent="0.25">
      <c r="B12" s="36"/>
      <c r="C12" s="38" t="s">
        <v>116</v>
      </c>
      <c r="D12" s="29">
        <v>20</v>
      </c>
      <c r="E12" s="44"/>
    </row>
    <row r="13" spans="2:6" x14ac:dyDescent="0.25">
      <c r="B13" s="36"/>
      <c r="C13" s="38" t="s">
        <v>26</v>
      </c>
      <c r="D13" s="39">
        <v>5</v>
      </c>
      <c r="E13" s="39"/>
    </row>
    <row r="14" spans="2:6" x14ac:dyDescent="0.25">
      <c r="B14" s="36"/>
      <c r="C14" s="38" t="s">
        <v>117</v>
      </c>
      <c r="D14" s="39">
        <v>2</v>
      </c>
      <c r="E14" s="40" t="s">
        <v>85</v>
      </c>
    </row>
    <row r="15" spans="2:6" x14ac:dyDescent="0.25">
      <c r="B15" s="36"/>
      <c r="C15" s="38" t="s">
        <v>118</v>
      </c>
      <c r="D15" s="39">
        <v>2</v>
      </c>
      <c r="E15" s="39" t="s">
        <v>86</v>
      </c>
    </row>
    <row r="16" spans="2:6" x14ac:dyDescent="0.25">
      <c r="B16" s="36"/>
      <c r="C16" s="38" t="s">
        <v>33</v>
      </c>
      <c r="D16" s="39">
        <v>5</v>
      </c>
      <c r="E16" s="39"/>
    </row>
    <row r="17" spans="2:6" x14ac:dyDescent="0.25">
      <c r="B17" s="59" t="s">
        <v>120</v>
      </c>
      <c r="C17" s="58" t="s">
        <v>121</v>
      </c>
      <c r="D17" s="59">
        <v>10</v>
      </c>
      <c r="E17" s="59" t="s">
        <v>100</v>
      </c>
    </row>
    <row r="18" spans="2:6" ht="30" customHeight="1" x14ac:dyDescent="0.25">
      <c r="B18" s="108" t="s">
        <v>153</v>
      </c>
      <c r="C18" s="108"/>
      <c r="D18" s="108"/>
      <c r="E18" s="108"/>
    </row>
    <row r="19" spans="2:6" x14ac:dyDescent="0.25">
      <c r="B19" s="47"/>
      <c r="C19" s="47"/>
      <c r="D19" s="47"/>
      <c r="E19" s="47"/>
    </row>
    <row r="20" spans="2:6" x14ac:dyDescent="0.25">
      <c r="C20" s="28" t="s">
        <v>78</v>
      </c>
      <c r="D20" s="102" t="str">
        <f>IF(D21&gt;0,SUMIF(B5:B17,"&lt;&gt;",D5:D17)-IF(COUNTIF(B10:B12,"&lt;&gt;")&gt;1,((COUNTIF(B10:B12,"&lt;&gt;")-1)*20)),"")</f>
        <v/>
      </c>
      <c r="E20" s="102"/>
    </row>
    <row r="21" spans="2:6" x14ac:dyDescent="0.25">
      <c r="C21" s="35" t="s">
        <v>79</v>
      </c>
      <c r="D21" s="103">
        <f>COUNTIF(B5:B16,"&lt;&gt;")</f>
        <v>0</v>
      </c>
      <c r="E21" s="103"/>
    </row>
    <row r="24" spans="2:6" ht="38.25" customHeight="1" x14ac:dyDescent="0.4">
      <c r="B24" s="104" t="s">
        <v>128</v>
      </c>
      <c r="C24" s="104"/>
      <c r="D24" s="104"/>
      <c r="E24" s="104"/>
    </row>
    <row r="25" spans="2:6" x14ac:dyDescent="0.25">
      <c r="C25" s="28" t="s">
        <v>125</v>
      </c>
      <c r="D25" s="102">
        <v>0</v>
      </c>
      <c r="E25" s="102"/>
    </row>
    <row r="26" spans="2:6" x14ac:dyDescent="0.25">
      <c r="C26" s="8" t="s">
        <v>96</v>
      </c>
      <c r="D26" s="107"/>
      <c r="E26" s="107"/>
    </row>
    <row r="27" spans="2:6" x14ac:dyDescent="0.25">
      <c r="C27" s="26"/>
      <c r="D27" s="5"/>
      <c r="E27" s="4"/>
    </row>
    <row r="28" spans="2:6" ht="32.25" customHeight="1" x14ac:dyDescent="0.25">
      <c r="C28" s="68" t="s">
        <v>126</v>
      </c>
      <c r="D28" s="30" t="s">
        <v>75</v>
      </c>
      <c r="E28" s="65" t="s">
        <v>74</v>
      </c>
      <c r="F28" s="34"/>
    </row>
    <row r="29" spans="2:6" ht="60" x14ac:dyDescent="0.25">
      <c r="B29" s="36"/>
      <c r="C29" s="38" t="s">
        <v>129</v>
      </c>
      <c r="D29" s="69">
        <v>5</v>
      </c>
      <c r="E29" s="70" t="s">
        <v>127</v>
      </c>
      <c r="F29" s="34"/>
    </row>
    <row r="30" spans="2:6" x14ac:dyDescent="0.25">
      <c r="B30" s="56" t="s">
        <v>120</v>
      </c>
      <c r="C30" s="57" t="s">
        <v>121</v>
      </c>
      <c r="D30" s="56">
        <v>10</v>
      </c>
      <c r="E30" s="56" t="s">
        <v>100</v>
      </c>
    </row>
    <row r="31" spans="2:6" x14ac:dyDescent="0.25">
      <c r="B31" s="47"/>
      <c r="C31" s="47"/>
      <c r="D31" s="47"/>
      <c r="E31" s="47"/>
    </row>
    <row r="32" spans="2:6" x14ac:dyDescent="0.25">
      <c r="C32" s="28" t="s">
        <v>78</v>
      </c>
      <c r="D32" s="102" t="str">
        <f>IF(ISBLANK(B29),"",15)</f>
        <v/>
      </c>
      <c r="E32" s="102"/>
    </row>
    <row r="33" spans="3:5" x14ac:dyDescent="0.25">
      <c r="C33" s="35" t="s">
        <v>79</v>
      </c>
      <c r="D33" s="102">
        <f>IF(ISBLANK(B29),0,1)</f>
        <v>0</v>
      </c>
      <c r="E33" s="102"/>
    </row>
  </sheetData>
  <dataConsolidate/>
  <mergeCells count="10">
    <mergeCell ref="B24:E24"/>
    <mergeCell ref="D25:E25"/>
    <mergeCell ref="D32:E32"/>
    <mergeCell ref="D33:E33"/>
    <mergeCell ref="D26:E26"/>
    <mergeCell ref="D21:E21"/>
    <mergeCell ref="B18:E18"/>
    <mergeCell ref="B1:E1"/>
    <mergeCell ref="D2:E2"/>
    <mergeCell ref="D20:E20"/>
  </mergeCells>
  <dataValidations count="3">
    <dataValidation type="whole" operator="greaterThanOrEqual" allowBlank="1" showInputMessage="1" showErrorMessage="1" errorTitle="Number of Samples" error="Please type a whole number." sqref="D25">
      <formula1>0</formula1>
    </dataValidation>
    <dataValidation type="list" allowBlank="1" showInputMessage="1" showErrorMessage="1" sqref="B5:B17 B29:B30">
      <formula1>"✔"</formula1>
    </dataValidation>
    <dataValidation operator="greaterThanOrEqual" allowBlank="1" showInputMessage="1" showErrorMessage="1" errorTitle="Number of Samples" error="Please type a whole number." sqref="D20:E21 D32:E33"/>
  </dataValidations>
  <pageMargins left="0.7" right="0.7" top="0.75" bottom="0.75" header="0.3" footer="0.3"/>
  <pageSetup orientation="portrait" r:id="rId1"/>
  <headerFooter>
    <oddHeader>&amp;LEffective Sept 2023 - Aug 2024</oddHeader>
    <oddFooter>&amp;CUrine and Other Procedure Request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view="pageLayout" zoomScaleNormal="100" workbookViewId="0">
      <selection activeCell="B1" sqref="B1:G1"/>
    </sheetView>
  </sheetViews>
  <sheetFormatPr defaultRowHeight="15" x14ac:dyDescent="0.25"/>
  <cols>
    <col min="1" max="1" width="4.5703125" customWidth="1"/>
    <col min="2" max="2" width="15.140625" customWidth="1"/>
    <col min="3" max="3" width="16.140625" customWidth="1"/>
    <col min="4" max="4" width="17.85546875" customWidth="1"/>
    <col min="5" max="5" width="8" customWidth="1"/>
    <col min="6" max="6" width="8.85546875" customWidth="1"/>
    <col min="7" max="7" width="15" customWidth="1"/>
    <col min="8" max="8" width="4.5703125" customWidth="1"/>
  </cols>
  <sheetData>
    <row r="1" spans="1:8" ht="27" customHeight="1" x14ac:dyDescent="0.4">
      <c r="A1" s="111"/>
      <c r="B1" s="104" t="s">
        <v>65</v>
      </c>
      <c r="C1" s="104"/>
      <c r="D1" s="104"/>
      <c r="E1" s="104"/>
      <c r="F1" s="104"/>
      <c r="G1" s="104"/>
      <c r="H1" s="111"/>
    </row>
    <row r="2" spans="1:8" ht="42" customHeight="1" x14ac:dyDescent="0.25">
      <c r="A2" s="111"/>
      <c r="B2" s="114" t="s">
        <v>155</v>
      </c>
      <c r="C2" s="114"/>
      <c r="D2" s="114"/>
      <c r="E2" s="114"/>
      <c r="F2" s="114"/>
      <c r="G2" s="114"/>
      <c r="H2" s="111"/>
    </row>
    <row r="3" spans="1:8" ht="15" customHeight="1" x14ac:dyDescent="0.25">
      <c r="A3" s="111"/>
      <c r="B3" s="110" t="s">
        <v>110</v>
      </c>
      <c r="C3" s="110"/>
      <c r="D3" s="102">
        <f>'Serum Procedure'!D2</f>
        <v>0</v>
      </c>
      <c r="E3" s="102"/>
      <c r="F3" s="102"/>
      <c r="G3" s="102"/>
      <c r="H3" s="111"/>
    </row>
    <row r="4" spans="1:8" ht="15" customHeight="1" x14ac:dyDescent="0.25">
      <c r="A4" s="111"/>
      <c r="B4" s="110" t="s">
        <v>130</v>
      </c>
      <c r="C4" s="110"/>
      <c r="D4" s="42">
        <f>'Plasma Procedure'!D2</f>
        <v>0</v>
      </c>
      <c r="E4" s="109" t="s">
        <v>131</v>
      </c>
      <c r="F4" s="109"/>
      <c r="G4" s="93" t="str">
        <f>IF(ISBLANK('Plasma Procedure'!D3),"",'Plasma Procedure'!D3)</f>
        <v/>
      </c>
      <c r="H4" s="111"/>
    </row>
    <row r="5" spans="1:8" ht="15" customHeight="1" x14ac:dyDescent="0.25">
      <c r="A5" s="111"/>
      <c r="B5" s="110" t="s">
        <v>135</v>
      </c>
      <c r="C5" s="110"/>
      <c r="D5" s="102">
        <f>'Urine &amp; Other Procedure'!D2</f>
        <v>0</v>
      </c>
      <c r="E5" s="102"/>
      <c r="F5" s="102"/>
      <c r="G5" s="102"/>
      <c r="H5" s="111"/>
    </row>
    <row r="6" spans="1:8" ht="15" customHeight="1" x14ac:dyDescent="0.25">
      <c r="A6" s="111"/>
      <c r="B6" s="110" t="s">
        <v>134</v>
      </c>
      <c r="C6" s="110"/>
      <c r="D6" s="43">
        <f>'Urine &amp; Other Procedure'!D25</f>
        <v>0</v>
      </c>
      <c r="E6" s="109" t="s">
        <v>131</v>
      </c>
      <c r="F6" s="109"/>
      <c r="G6" s="71" t="str">
        <f>IF(ISBLANK('Urine &amp; Other Procedure'!D26),"",'Urine &amp; Other Procedure'!D26)</f>
        <v/>
      </c>
      <c r="H6" s="111"/>
    </row>
    <row r="7" spans="1:8" ht="15" customHeight="1" x14ac:dyDescent="0.25">
      <c r="A7" s="111"/>
      <c r="B7" s="110" t="s">
        <v>133</v>
      </c>
      <c r="C7" s="110"/>
      <c r="D7" s="102">
        <f>D6+D5+D4+D3</f>
        <v>0</v>
      </c>
      <c r="E7" s="102"/>
      <c r="F7" s="102"/>
      <c r="G7" s="102"/>
      <c r="H7" s="111"/>
    </row>
    <row r="8" spans="1:8" ht="6" customHeight="1" x14ac:dyDescent="0.4">
      <c r="A8" s="111"/>
      <c r="B8" s="94"/>
      <c r="C8" s="94"/>
      <c r="D8" s="94"/>
      <c r="E8" s="94"/>
      <c r="F8" s="94"/>
      <c r="G8" s="94"/>
      <c r="H8" s="111"/>
    </row>
    <row r="9" spans="1:8" ht="42.75" customHeight="1" x14ac:dyDescent="0.25">
      <c r="A9" s="111"/>
      <c r="B9" s="12" t="s">
        <v>132</v>
      </c>
      <c r="C9" s="12" t="s">
        <v>64</v>
      </c>
      <c r="D9" s="15" t="s">
        <v>68</v>
      </c>
      <c r="E9" s="12" t="s">
        <v>67</v>
      </c>
      <c r="F9" s="12" t="s">
        <v>136</v>
      </c>
      <c r="G9" s="9" t="s">
        <v>66</v>
      </c>
      <c r="H9" s="111"/>
    </row>
    <row r="10" spans="1:8" x14ac:dyDescent="0.25">
      <c r="A10" s="111"/>
      <c r="B10" s="10"/>
      <c r="C10" s="10"/>
      <c r="D10" s="10"/>
      <c r="E10" s="11"/>
      <c r="F10" s="11"/>
      <c r="G10" s="11"/>
      <c r="H10" s="111"/>
    </row>
    <row r="11" spans="1:8" x14ac:dyDescent="0.25">
      <c r="A11" s="111"/>
      <c r="B11" s="10"/>
      <c r="C11" s="13"/>
      <c r="D11" s="13"/>
      <c r="E11" s="11"/>
      <c r="F11" s="11"/>
      <c r="G11" s="11"/>
      <c r="H11" s="111"/>
    </row>
    <row r="12" spans="1:8" x14ac:dyDescent="0.25">
      <c r="A12" s="111"/>
      <c r="B12" s="10"/>
      <c r="C12" s="10"/>
      <c r="D12" s="10"/>
      <c r="E12" s="11"/>
      <c r="F12" s="11"/>
      <c r="G12" s="11"/>
      <c r="H12" s="111"/>
    </row>
    <row r="13" spans="1:8" x14ac:dyDescent="0.25">
      <c r="A13" s="111"/>
      <c r="B13" s="10"/>
      <c r="C13" s="13"/>
      <c r="D13" s="13"/>
      <c r="E13" s="11"/>
      <c r="F13" s="11"/>
      <c r="G13" s="11"/>
      <c r="H13" s="111"/>
    </row>
    <row r="14" spans="1:8" x14ac:dyDescent="0.25">
      <c r="A14" s="111"/>
      <c r="B14" s="10"/>
      <c r="C14" s="10"/>
      <c r="D14" s="10"/>
      <c r="E14" s="11"/>
      <c r="F14" s="11"/>
      <c r="G14" s="11"/>
      <c r="H14" s="111"/>
    </row>
    <row r="15" spans="1:8" x14ac:dyDescent="0.25">
      <c r="A15" s="111"/>
      <c r="B15" s="10"/>
      <c r="C15" s="13"/>
      <c r="D15" s="13"/>
      <c r="E15" s="11"/>
      <c r="F15" s="11"/>
      <c r="G15" s="11"/>
      <c r="H15" s="111"/>
    </row>
    <row r="16" spans="1:8" x14ac:dyDescent="0.25">
      <c r="A16" s="111"/>
      <c r="B16" s="10"/>
      <c r="C16" s="10"/>
      <c r="D16" s="10"/>
      <c r="E16" s="11"/>
      <c r="F16" s="11"/>
      <c r="G16" s="11"/>
      <c r="H16" s="111"/>
    </row>
    <row r="17" spans="1:8" x14ac:dyDescent="0.25">
      <c r="A17" s="111"/>
      <c r="B17" s="10"/>
      <c r="C17" s="10"/>
      <c r="D17" s="10"/>
      <c r="E17" s="11"/>
      <c r="F17" s="11"/>
      <c r="G17" s="11"/>
      <c r="H17" s="111"/>
    </row>
    <row r="18" spans="1:8" x14ac:dyDescent="0.25">
      <c r="A18" s="111"/>
      <c r="B18" s="10"/>
      <c r="C18" s="13"/>
      <c r="D18" s="13"/>
      <c r="E18" s="11"/>
      <c r="F18" s="11"/>
      <c r="G18" s="11"/>
      <c r="H18" s="111"/>
    </row>
    <row r="19" spans="1:8" x14ac:dyDescent="0.25">
      <c r="A19" s="111"/>
      <c r="B19" s="10"/>
      <c r="C19" s="10"/>
      <c r="D19" s="10"/>
      <c r="E19" s="11"/>
      <c r="F19" s="11"/>
      <c r="G19" s="11"/>
      <c r="H19" s="111"/>
    </row>
    <row r="20" spans="1:8" x14ac:dyDescent="0.25">
      <c r="A20" s="111"/>
      <c r="B20" s="10"/>
      <c r="C20" s="13"/>
      <c r="D20" s="13"/>
      <c r="E20" s="11"/>
      <c r="F20" s="11"/>
      <c r="G20" s="11"/>
      <c r="H20" s="111"/>
    </row>
    <row r="21" spans="1:8" x14ac:dyDescent="0.25">
      <c r="A21" s="111"/>
      <c r="B21" s="10"/>
      <c r="C21" s="10"/>
      <c r="D21" s="10"/>
      <c r="E21" s="11"/>
      <c r="F21" s="11"/>
      <c r="G21" s="11"/>
      <c r="H21" s="111"/>
    </row>
    <row r="22" spans="1:8" x14ac:dyDescent="0.25">
      <c r="A22" s="111"/>
      <c r="B22" s="10"/>
      <c r="C22" s="13"/>
      <c r="D22" s="13"/>
      <c r="E22" s="11"/>
      <c r="F22" s="11"/>
      <c r="G22" s="11"/>
      <c r="H22" s="111"/>
    </row>
    <row r="23" spans="1:8" x14ac:dyDescent="0.25">
      <c r="A23" s="111"/>
      <c r="B23" s="10"/>
      <c r="C23" s="10"/>
      <c r="D23" s="10"/>
      <c r="E23" s="11"/>
      <c r="F23" s="11"/>
      <c r="G23" s="11"/>
      <c r="H23" s="111"/>
    </row>
    <row r="24" spans="1:8" x14ac:dyDescent="0.25">
      <c r="A24" s="111"/>
      <c r="B24" s="10"/>
      <c r="C24" s="10"/>
      <c r="D24" s="10"/>
      <c r="E24" s="11"/>
      <c r="F24" s="11"/>
      <c r="G24" s="11"/>
      <c r="H24" s="111"/>
    </row>
    <row r="25" spans="1:8" x14ac:dyDescent="0.25">
      <c r="A25" s="111"/>
      <c r="B25" s="10"/>
      <c r="C25" s="13"/>
      <c r="D25" s="13"/>
      <c r="E25" s="11"/>
      <c r="F25" s="11"/>
      <c r="G25" s="11"/>
      <c r="H25" s="111"/>
    </row>
    <row r="26" spans="1:8" x14ac:dyDescent="0.25">
      <c r="A26" s="111"/>
      <c r="B26" s="10"/>
      <c r="C26" s="10"/>
      <c r="D26" s="10"/>
      <c r="E26" s="11"/>
      <c r="F26" s="11"/>
      <c r="G26" s="11"/>
      <c r="H26" s="111"/>
    </row>
    <row r="27" spans="1:8" x14ac:dyDescent="0.25">
      <c r="A27" s="111"/>
      <c r="B27" s="10"/>
      <c r="C27" s="13"/>
      <c r="D27" s="13"/>
      <c r="E27" s="11"/>
      <c r="F27" s="11"/>
      <c r="G27" s="11"/>
      <c r="H27" s="111"/>
    </row>
    <row r="28" spans="1:8" x14ac:dyDescent="0.25">
      <c r="A28" s="111"/>
      <c r="B28" s="10"/>
      <c r="C28" s="10"/>
      <c r="D28" s="10"/>
      <c r="E28" s="11"/>
      <c r="F28" s="11"/>
      <c r="G28" s="11"/>
      <c r="H28" s="111"/>
    </row>
    <row r="29" spans="1:8" x14ac:dyDescent="0.25">
      <c r="A29" s="111"/>
      <c r="B29" s="10"/>
      <c r="C29" s="13"/>
      <c r="D29" s="13"/>
      <c r="E29" s="11"/>
      <c r="F29" s="11"/>
      <c r="G29" s="11"/>
      <c r="H29" s="111"/>
    </row>
    <row r="30" spans="1:8" x14ac:dyDescent="0.25">
      <c r="A30" s="111"/>
      <c r="B30" s="10"/>
      <c r="C30" s="10"/>
      <c r="D30" s="10"/>
      <c r="E30" s="11"/>
      <c r="F30" s="11"/>
      <c r="G30" s="11"/>
      <c r="H30" s="111"/>
    </row>
    <row r="31" spans="1:8" x14ac:dyDescent="0.25">
      <c r="A31" s="111"/>
      <c r="B31" s="10"/>
      <c r="C31" s="10"/>
      <c r="D31" s="10"/>
      <c r="E31" s="11"/>
      <c r="F31" s="11"/>
      <c r="G31" s="11"/>
      <c r="H31" s="111"/>
    </row>
    <row r="32" spans="1:8" x14ac:dyDescent="0.25">
      <c r="A32" s="111"/>
      <c r="B32" s="10"/>
      <c r="C32" s="13"/>
      <c r="D32" s="13"/>
      <c r="E32" s="11"/>
      <c r="F32" s="11"/>
      <c r="G32" s="11"/>
      <c r="H32" s="111"/>
    </row>
    <row r="33" spans="1:8" x14ac:dyDescent="0.25">
      <c r="A33" s="111"/>
      <c r="B33" s="10"/>
      <c r="C33" s="10"/>
      <c r="D33" s="10"/>
      <c r="E33" s="11"/>
      <c r="F33" s="11"/>
      <c r="G33" s="11"/>
      <c r="H33" s="111"/>
    </row>
    <row r="34" spans="1:8" x14ac:dyDescent="0.25">
      <c r="A34" s="111"/>
      <c r="B34" s="3"/>
      <c r="C34" s="3"/>
      <c r="D34" s="3"/>
      <c r="E34" s="3"/>
      <c r="F34" s="3"/>
      <c r="G34" s="3"/>
      <c r="H34" s="111"/>
    </row>
    <row r="35" spans="1:8" x14ac:dyDescent="0.25">
      <c r="A35" s="111"/>
      <c r="B35" s="3"/>
      <c r="C35" s="3"/>
      <c r="D35" s="3"/>
      <c r="E35" s="3"/>
      <c r="F35" s="3"/>
      <c r="G35" s="3"/>
      <c r="H35" s="111"/>
    </row>
    <row r="36" spans="1:8" x14ac:dyDescent="0.25">
      <c r="A36" s="111"/>
      <c r="B36" s="3"/>
      <c r="C36" s="3"/>
      <c r="D36" s="3"/>
      <c r="E36" s="3"/>
      <c r="F36" s="3"/>
      <c r="G36" s="3"/>
      <c r="H36" s="111"/>
    </row>
    <row r="37" spans="1:8" x14ac:dyDescent="0.25">
      <c r="A37" s="111"/>
      <c r="B37" s="3"/>
      <c r="C37" s="3"/>
      <c r="D37" s="3"/>
      <c r="E37" s="3"/>
      <c r="F37" s="3"/>
      <c r="G37" s="3"/>
      <c r="H37" s="111"/>
    </row>
    <row r="38" spans="1:8" x14ac:dyDescent="0.25">
      <c r="A38" s="111"/>
      <c r="B38" s="3"/>
      <c r="C38" s="3"/>
      <c r="D38" s="3"/>
      <c r="E38" s="3"/>
      <c r="F38" s="3"/>
      <c r="G38" s="3"/>
      <c r="H38" s="111"/>
    </row>
    <row r="39" spans="1:8" x14ac:dyDescent="0.25">
      <c r="A39" s="111"/>
      <c r="B39" s="3"/>
      <c r="C39" s="3"/>
      <c r="D39" s="3"/>
      <c r="E39" s="3"/>
      <c r="F39" s="3"/>
      <c r="G39" s="3"/>
      <c r="H39" s="111"/>
    </row>
    <row r="40" spans="1:8" x14ac:dyDescent="0.25">
      <c r="B40" s="3"/>
      <c r="C40" s="3"/>
      <c r="D40" s="3"/>
      <c r="E40" s="3"/>
      <c r="F40" s="3"/>
      <c r="G40" s="3"/>
      <c r="H40" s="4"/>
    </row>
    <row r="41" spans="1:8" x14ac:dyDescent="0.25">
      <c r="B41" s="3"/>
      <c r="C41" s="3"/>
      <c r="D41" s="3"/>
      <c r="E41" s="3"/>
      <c r="F41" s="3"/>
      <c r="G41" s="3"/>
      <c r="H41" s="4"/>
    </row>
    <row r="42" spans="1:8" x14ac:dyDescent="0.25">
      <c r="B42" s="3"/>
      <c r="C42" s="3"/>
      <c r="D42" s="3"/>
      <c r="E42" s="3"/>
      <c r="F42" s="3"/>
      <c r="G42" s="3"/>
    </row>
    <row r="43" spans="1:8" x14ac:dyDescent="0.25">
      <c r="B43" s="3"/>
      <c r="C43" s="3"/>
      <c r="D43" s="3"/>
      <c r="E43" s="3"/>
      <c r="F43" s="3"/>
      <c r="G43" s="3"/>
    </row>
  </sheetData>
  <mergeCells count="15">
    <mergeCell ref="E6:F6"/>
    <mergeCell ref="B7:C7"/>
    <mergeCell ref="D7:G7"/>
    <mergeCell ref="A1:A39"/>
    <mergeCell ref="H1:H39"/>
    <mergeCell ref="B8:G8"/>
    <mergeCell ref="B1:G1"/>
    <mergeCell ref="B6:C6"/>
    <mergeCell ref="B3:C3"/>
    <mergeCell ref="D3:G3"/>
    <mergeCell ref="B4:C4"/>
    <mergeCell ref="B5:C5"/>
    <mergeCell ref="D5:G5"/>
    <mergeCell ref="E4:F4"/>
    <mergeCell ref="B2:G2"/>
  </mergeCells>
  <dataValidations count="1">
    <dataValidation type="whole" operator="greaterThanOrEqual" allowBlank="1" showInputMessage="1" showErrorMessage="1" errorTitle="Number of Samples" error="Please type a whole number." sqref="D3:D7">
      <formula1>0</formula1>
    </dataValidation>
  </dataValidations>
  <pageMargins left="0.7" right="0.7" top="0.75" bottom="0.75" header="0.3" footer="0.3"/>
  <pageSetup orientation="portrait" r:id="rId1"/>
  <headerFooter>
    <oddHeader>&amp;LEffective Sept 2023 - Aug 2024</oddHeader>
    <oddFooter>&amp;CSample List -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4"/>
  <sheetViews>
    <sheetView showGridLines="0" view="pageLayout" zoomScaleNormal="100" workbookViewId="0">
      <selection activeCell="B2" sqref="B2:G2"/>
    </sheetView>
  </sheetViews>
  <sheetFormatPr defaultColWidth="9.140625" defaultRowHeight="15" x14ac:dyDescent="0.25"/>
  <cols>
    <col min="1" max="1" width="3.5703125" customWidth="1"/>
    <col min="2" max="2" width="4.85546875" style="83" customWidth="1"/>
    <col min="3" max="3" width="8.85546875" style="14" customWidth="1"/>
    <col min="4" max="4" width="32.140625" customWidth="1"/>
    <col min="5" max="5" width="12.7109375" style="1" customWidth="1"/>
    <col min="6" max="6" width="11.42578125" style="1" customWidth="1"/>
    <col min="7" max="7" width="11.5703125" style="1" customWidth="1"/>
    <col min="8" max="8" width="4.5703125" customWidth="1"/>
  </cols>
  <sheetData>
    <row r="1" spans="2:14" s="2" customFormat="1" ht="27.75" customHeight="1" x14ac:dyDescent="0.4">
      <c r="B1" s="112" t="s">
        <v>72</v>
      </c>
      <c r="C1" s="112"/>
      <c r="D1" s="112"/>
      <c r="E1" s="112"/>
      <c r="F1" s="112"/>
      <c r="G1" s="112"/>
      <c r="I1" s="85"/>
      <c r="J1" s="85"/>
      <c r="K1" s="87"/>
      <c r="L1" s="84"/>
      <c r="M1" s="84"/>
      <c r="N1" s="84"/>
    </row>
    <row r="2" spans="2:14" ht="22.5" customHeight="1" x14ac:dyDescent="0.25">
      <c r="B2" s="113" t="s">
        <v>152</v>
      </c>
      <c r="C2" s="113"/>
      <c r="D2" s="113"/>
      <c r="E2" s="113"/>
      <c r="F2" s="113"/>
      <c r="G2" s="113"/>
    </row>
    <row r="3" spans="2:14" s="14" customFormat="1" ht="15" customHeight="1" x14ac:dyDescent="0.25">
      <c r="B3" s="83"/>
      <c r="C3" s="48" t="s">
        <v>51</v>
      </c>
      <c r="D3" s="48" t="s">
        <v>47</v>
      </c>
      <c r="E3" s="64" t="s">
        <v>119</v>
      </c>
      <c r="F3" s="64" t="s">
        <v>48</v>
      </c>
      <c r="G3" s="64" t="s">
        <v>49</v>
      </c>
      <c r="I3" s="86"/>
      <c r="J3" s="86"/>
      <c r="K3" s="86"/>
      <c r="L3" s="86"/>
      <c r="M3" s="86"/>
      <c r="N3" s="86"/>
    </row>
    <row r="4" spans="2:14" ht="15" customHeight="1" x14ac:dyDescent="0.25">
      <c r="B4" s="29">
        <f>_xlfn.NUMBERVALUE(IF(ISBLANK('Serum Procedure'!B5),"",'Serum Procedure'!$D$2))+_xlfn.NUMBERVALUE(IF(ISBLANK('Plasma Procedure'!B6),"",'Plasma Procedure'!$D$2))</f>
        <v>0</v>
      </c>
      <c r="C4" s="29" t="s">
        <v>52</v>
      </c>
      <c r="D4" s="16" t="s">
        <v>0</v>
      </c>
      <c r="E4" s="17">
        <v>2</v>
      </c>
      <c r="F4" s="17">
        <v>3</v>
      </c>
      <c r="G4" s="17">
        <v>5</v>
      </c>
      <c r="I4" s="46"/>
      <c r="J4" s="46"/>
      <c r="K4" s="46"/>
      <c r="L4" s="46"/>
      <c r="M4" s="46"/>
      <c r="N4" s="46"/>
    </row>
    <row r="5" spans="2:14" ht="15" customHeight="1" x14ac:dyDescent="0.25">
      <c r="B5" s="29">
        <f>_xlfn.NUMBERVALUE(IF(ISBLANK('Serum Procedure'!B6),"",'Serum Procedure'!$D$2))+_xlfn.NUMBERVALUE(IF(ISBLANK('Plasma Procedure'!B7),"",'Plasma Procedure'!$D$2))</f>
        <v>0</v>
      </c>
      <c r="C5" s="29" t="s">
        <v>52</v>
      </c>
      <c r="D5" s="16" t="s">
        <v>1</v>
      </c>
      <c r="E5" s="17">
        <v>1</v>
      </c>
      <c r="F5" s="17">
        <v>1.5</v>
      </c>
      <c r="G5" s="17">
        <v>3</v>
      </c>
      <c r="I5" s="46"/>
      <c r="J5" s="46"/>
      <c r="K5" s="46"/>
      <c r="L5" s="46"/>
      <c r="M5" s="46"/>
      <c r="N5" s="46"/>
    </row>
    <row r="6" spans="2:14" ht="15" customHeight="1" x14ac:dyDescent="0.25">
      <c r="B6" s="29">
        <f>_xlfn.NUMBERVALUE(IF(ISBLANK('Serum Procedure'!B7),"",'Serum Procedure'!$D$2))+_xlfn.NUMBERVALUE(IF(ISBLANK('Plasma Procedure'!B8),"",'Plasma Procedure'!$D$2))</f>
        <v>0</v>
      </c>
      <c r="C6" s="29" t="s">
        <v>52</v>
      </c>
      <c r="D6" s="16" t="s">
        <v>2</v>
      </c>
      <c r="E6" s="17">
        <v>2.2000000000000002</v>
      </c>
      <c r="F6" s="17">
        <v>3.3000000000000003</v>
      </c>
      <c r="G6" s="17">
        <v>6.6000000000000005</v>
      </c>
      <c r="I6" s="46"/>
      <c r="J6" s="46"/>
      <c r="K6" s="46"/>
      <c r="L6" s="46"/>
      <c r="M6" s="46"/>
      <c r="N6" s="46"/>
    </row>
    <row r="7" spans="2:14" ht="15" customHeight="1" x14ac:dyDescent="0.25">
      <c r="B7" s="29"/>
      <c r="C7" s="56" t="s">
        <v>52</v>
      </c>
      <c r="D7" s="53" t="s">
        <v>146</v>
      </c>
      <c r="E7" s="82">
        <v>10</v>
      </c>
      <c r="F7" s="82">
        <v>15</v>
      </c>
      <c r="G7" s="82">
        <v>30</v>
      </c>
      <c r="I7" s="46"/>
      <c r="J7" s="46"/>
      <c r="K7" s="46"/>
      <c r="L7" s="46"/>
      <c r="M7" s="46"/>
      <c r="N7" s="46"/>
    </row>
    <row r="8" spans="2:14" ht="15" customHeight="1" x14ac:dyDescent="0.25">
      <c r="B8" s="29">
        <f>_xlfn.NUMBERVALUE(IF(ISBLANK('Serum Procedure'!B8),"",'Serum Procedure'!$D$2))+_xlfn.NUMBERVALUE(IF(ISBLANK('Plasma Procedure'!B10),"",'Plasma Procedure'!$D$2))+_xlfn.NUMBERVALUE(IF(ISBLANK('Urine &amp; Other Procedure'!B5),"",'Urine &amp; Other Procedure'!$D$2))</f>
        <v>0</v>
      </c>
      <c r="C8" s="29" t="s">
        <v>52</v>
      </c>
      <c r="D8" s="16" t="s">
        <v>3</v>
      </c>
      <c r="E8" s="17">
        <v>2.2000000000000002</v>
      </c>
      <c r="F8" s="17">
        <v>3.3000000000000003</v>
      </c>
      <c r="G8" s="17">
        <v>6.6000000000000005</v>
      </c>
      <c r="I8" s="46"/>
      <c r="J8" s="46"/>
      <c r="K8" s="46"/>
      <c r="L8" s="46"/>
      <c r="M8" s="46"/>
      <c r="N8" s="46"/>
    </row>
    <row r="9" spans="2:14" ht="15" customHeight="1" x14ac:dyDescent="0.25">
      <c r="B9" s="29">
        <f>_xlfn.NUMBERVALUE(IF(ISBLANK('Serum Procedure'!B9),"",'Serum Procedure'!$D$2))+_xlfn.NUMBERVALUE(IF(ISBLANK('Plasma Procedure'!B11),"",'Plasma Procedure'!$D$2))</f>
        <v>0</v>
      </c>
      <c r="C9" s="29" t="s">
        <v>52</v>
      </c>
      <c r="D9" s="16" t="s">
        <v>4</v>
      </c>
      <c r="E9" s="17">
        <v>1</v>
      </c>
      <c r="F9" s="17">
        <v>1.5</v>
      </c>
      <c r="G9" s="17">
        <v>3</v>
      </c>
      <c r="I9" s="46"/>
      <c r="J9" s="46"/>
      <c r="K9" s="46"/>
      <c r="L9" s="46"/>
      <c r="M9" s="46"/>
      <c r="N9" s="46"/>
    </row>
    <row r="10" spans="2:14" ht="15" customHeight="1" x14ac:dyDescent="0.25">
      <c r="B10" s="29">
        <f>_xlfn.NUMBERVALUE(IF(ISBLANK('Serum Procedure'!B10),"",'Serum Procedure'!$D$2))+_xlfn.NUMBERVALUE(IF(ISBLANK('Plasma Procedure'!B12),"",'Plasma Procedure'!$D$2))</f>
        <v>0</v>
      </c>
      <c r="C10" s="29" t="s">
        <v>52</v>
      </c>
      <c r="D10" s="16" t="s">
        <v>5</v>
      </c>
      <c r="E10" s="17">
        <v>2.2000000000000002</v>
      </c>
      <c r="F10" s="17">
        <v>3.3000000000000003</v>
      </c>
      <c r="G10" s="17">
        <v>6.6000000000000005</v>
      </c>
      <c r="I10" s="46"/>
      <c r="J10" s="46"/>
      <c r="K10" s="46"/>
      <c r="L10" s="46"/>
      <c r="M10" s="46"/>
      <c r="N10" s="46"/>
    </row>
    <row r="11" spans="2:14" ht="15" customHeight="1" x14ac:dyDescent="0.25">
      <c r="B11" s="29">
        <f>_xlfn.NUMBERVALUE(IF(ISBLANK('Serum Procedure'!B11),"",'Serum Procedure'!$D$2))+_xlfn.NUMBERVALUE(IF(ISBLANK('Plasma Procedure'!B13),"",'Plasma Procedure'!$D$2))</f>
        <v>0</v>
      </c>
      <c r="C11" s="29" t="s">
        <v>52</v>
      </c>
      <c r="D11" s="16" t="s">
        <v>6</v>
      </c>
      <c r="E11" s="17">
        <v>1</v>
      </c>
      <c r="F11" s="17">
        <v>1.5</v>
      </c>
      <c r="G11" s="17">
        <v>3</v>
      </c>
      <c r="I11" s="46"/>
      <c r="J11" s="46"/>
      <c r="K11" s="46"/>
      <c r="L11" s="46"/>
      <c r="M11" s="46"/>
      <c r="N11" s="46"/>
    </row>
    <row r="12" spans="2:14" ht="15" customHeight="1" x14ac:dyDescent="0.25">
      <c r="B12" s="29">
        <f>_xlfn.NUMBERVALUE(IF(ISBLANK('Serum Procedure'!B12),"",'Serum Procedure'!$D$2))+_xlfn.NUMBERVALUE(IF(ISBLANK('Plasma Procedure'!B14),"",'Plasma Procedure'!$D$2))+_xlfn.NUMBERVALUE(IF(ISBLANK('Urine &amp; Other Procedure'!B6),"",'Urine &amp; Other Procedure'!$D$2))</f>
        <v>0</v>
      </c>
      <c r="C12" s="29" t="s">
        <v>52</v>
      </c>
      <c r="D12" s="16" t="s">
        <v>7</v>
      </c>
      <c r="E12" s="17">
        <v>1</v>
      </c>
      <c r="F12" s="17">
        <v>1.5</v>
      </c>
      <c r="G12" s="17">
        <v>3</v>
      </c>
      <c r="I12" s="46"/>
      <c r="J12" s="46"/>
      <c r="K12" s="46"/>
      <c r="L12" s="46"/>
      <c r="M12" s="46"/>
      <c r="N12" s="46"/>
    </row>
    <row r="13" spans="2:14" ht="15" customHeight="1" x14ac:dyDescent="0.25">
      <c r="B13" s="29">
        <f>_xlfn.NUMBERVALUE(IF(ISBLANK('Serum Procedure'!B13),"",'Serum Procedure'!$D$2))+_xlfn.NUMBERVALUE(IF(ISBLANK('Plasma Procedure'!B15),"",'Plasma Procedure'!$D$2))</f>
        <v>0</v>
      </c>
      <c r="C13" s="29" t="s">
        <v>52</v>
      </c>
      <c r="D13" s="16" t="s">
        <v>8</v>
      </c>
      <c r="E13" s="17">
        <v>2.2000000000000002</v>
      </c>
      <c r="F13" s="17">
        <v>3.3000000000000003</v>
      </c>
      <c r="G13" s="17">
        <v>6.6000000000000005</v>
      </c>
      <c r="I13" s="46"/>
      <c r="J13" s="46"/>
      <c r="K13" s="46"/>
      <c r="L13" s="46"/>
      <c r="M13" s="46"/>
      <c r="N13" s="46"/>
    </row>
    <row r="14" spans="2:14" ht="15" customHeight="1" x14ac:dyDescent="0.25">
      <c r="B14" s="29">
        <f>_xlfn.NUMBERVALUE(IF(ISBLANK('Serum Procedure'!B14),"",'Serum Procedure'!$D$2))+_xlfn.NUMBERVALUE(IF(ISBLANK('Plasma Procedure'!B16),"",'Plasma Procedure'!$D$2))</f>
        <v>0</v>
      </c>
      <c r="C14" s="29" t="s">
        <v>52</v>
      </c>
      <c r="D14" s="16" t="s">
        <v>9</v>
      </c>
      <c r="E14" s="17">
        <v>1</v>
      </c>
      <c r="F14" s="17">
        <v>1.5</v>
      </c>
      <c r="G14" s="17">
        <v>3</v>
      </c>
      <c r="I14" s="46"/>
      <c r="J14" s="46"/>
      <c r="K14" s="46"/>
      <c r="L14" s="46"/>
      <c r="M14" s="46"/>
      <c r="N14" s="46"/>
    </row>
    <row r="15" spans="2:14" ht="15" customHeight="1" x14ac:dyDescent="0.25">
      <c r="B15" s="29">
        <f>_xlfn.NUMBERVALUE(IF(ISBLANK('Serum Procedure'!B15),"",'Serum Procedure'!$D$2))+_xlfn.NUMBERVALUE(IF(ISBLANK('Plasma Procedure'!B17),"",'Plasma Procedure'!$D$2))</f>
        <v>0</v>
      </c>
      <c r="C15" s="29" t="s">
        <v>52</v>
      </c>
      <c r="D15" s="16" t="s">
        <v>10</v>
      </c>
      <c r="E15" s="17">
        <v>5.5</v>
      </c>
      <c r="F15" s="17">
        <v>8.25</v>
      </c>
      <c r="G15" s="17">
        <v>16.5</v>
      </c>
      <c r="I15" s="46"/>
      <c r="J15" s="46"/>
      <c r="K15" s="46"/>
      <c r="L15" s="46"/>
      <c r="M15" s="46"/>
      <c r="N15" s="46"/>
    </row>
    <row r="16" spans="2:14" ht="15" customHeight="1" x14ac:dyDescent="0.25">
      <c r="B16" s="29">
        <f>_xlfn.NUMBERVALUE(IF(ISBLANK('Serum Procedure'!B16),"",'Serum Procedure'!$D$2))+_xlfn.NUMBERVALUE(IF(ISBLANK('Plasma Procedure'!B18),"",'Plasma Procedure'!$D$2))</f>
        <v>0</v>
      </c>
      <c r="C16" s="29" t="s">
        <v>52</v>
      </c>
      <c r="D16" s="16" t="s">
        <v>11</v>
      </c>
      <c r="E16" s="17">
        <v>0.4</v>
      </c>
      <c r="F16" s="17">
        <v>0.60000000000000009</v>
      </c>
      <c r="G16" s="17">
        <v>1.2000000000000002</v>
      </c>
      <c r="I16" s="46"/>
      <c r="J16" s="46"/>
      <c r="K16" s="46"/>
      <c r="L16" s="46"/>
      <c r="M16" s="46"/>
      <c r="N16" s="46"/>
    </row>
    <row r="17" spans="2:14" ht="15" customHeight="1" x14ac:dyDescent="0.25">
      <c r="B17" s="29">
        <f>_xlfn.NUMBERVALUE(IF(ISBLANK('Serum Procedure'!B17),"",'Serum Procedure'!$D$2))+_xlfn.NUMBERVALUE(IF(ISBLANK('Plasma Procedure'!B19),"",'Plasma Procedure'!$D$2))</f>
        <v>0</v>
      </c>
      <c r="C17" s="29" t="s">
        <v>52</v>
      </c>
      <c r="D17" s="16" t="s">
        <v>12</v>
      </c>
      <c r="E17" s="17">
        <v>4</v>
      </c>
      <c r="F17" s="17">
        <v>6</v>
      </c>
      <c r="G17" s="17">
        <v>12</v>
      </c>
      <c r="I17" s="46"/>
      <c r="J17" s="46"/>
      <c r="K17" s="46"/>
      <c r="L17" s="46"/>
      <c r="M17" s="46"/>
      <c r="N17" s="46"/>
    </row>
    <row r="18" spans="2:14" ht="15" customHeight="1" x14ac:dyDescent="0.25">
      <c r="B18" s="29">
        <f>_xlfn.NUMBERVALUE(IF(ISBLANK('Serum Procedure'!B18),"",'Serum Procedure'!$D$2))+_xlfn.NUMBERVALUE(IF(ISBLANK('Plasma Procedure'!B20),"",'Plasma Procedure'!$D$2))</f>
        <v>0</v>
      </c>
      <c r="C18" s="29" t="s">
        <v>52</v>
      </c>
      <c r="D18" s="16" t="s">
        <v>13</v>
      </c>
      <c r="E18" s="17">
        <v>2.2000000000000002</v>
      </c>
      <c r="F18" s="17">
        <v>3.3000000000000003</v>
      </c>
      <c r="G18" s="17">
        <v>6.6000000000000005</v>
      </c>
      <c r="I18" s="46"/>
      <c r="J18" s="46"/>
      <c r="K18" s="46"/>
      <c r="L18" s="46"/>
      <c r="M18" s="46"/>
      <c r="N18" s="46"/>
    </row>
    <row r="19" spans="2:14" ht="15" customHeight="1" x14ac:dyDescent="0.25">
      <c r="B19" s="29">
        <f>_xlfn.NUMBERVALUE(IF(ISBLANK('Serum Procedure'!B19),"",'Serum Procedure'!$D$2))+_xlfn.NUMBERVALUE(IF(ISBLANK('Plasma Procedure'!B21),"",'Plasma Procedure'!$D$2))+_xlfn.NUMBERVALUE(IF(ISBLANK('Urine &amp; Other Procedure'!B7),"",'Urine &amp; Other Procedure'!$D$2))</f>
        <v>0</v>
      </c>
      <c r="C19" s="29" t="s">
        <v>52</v>
      </c>
      <c r="D19" s="16" t="s">
        <v>14</v>
      </c>
      <c r="E19" s="17">
        <v>0.7</v>
      </c>
      <c r="F19" s="17">
        <v>1.0499999999999998</v>
      </c>
      <c r="G19" s="17">
        <v>2.0999999999999996</v>
      </c>
      <c r="I19" s="46"/>
      <c r="J19" s="46"/>
      <c r="K19" s="46"/>
      <c r="L19" s="46"/>
      <c r="M19" s="46"/>
      <c r="N19" s="46"/>
    </row>
    <row r="20" spans="2:14" ht="15" customHeight="1" x14ac:dyDescent="0.25">
      <c r="B20" s="29">
        <f>_xlfn.NUMBERVALUE(IF(ISBLANK('Serum Procedure'!B20),"",'Serum Procedure'!$D$2))+_xlfn.NUMBERVALUE(IF(ISBLANK('Plasma Procedure'!B22),"",'Plasma Procedure'!$D$2))+_xlfn.NUMBERVALUE(IF(ISBLANK('Urine &amp; Other Procedure'!B8),"",'Urine &amp; Other Procedure'!$D$2))</f>
        <v>0</v>
      </c>
      <c r="C20" s="29" t="s">
        <v>52</v>
      </c>
      <c r="D20" s="16" t="s">
        <v>15</v>
      </c>
      <c r="E20" s="17">
        <v>3</v>
      </c>
      <c r="F20" s="17">
        <v>4.5</v>
      </c>
      <c r="G20" s="17">
        <v>9</v>
      </c>
      <c r="I20" s="46"/>
      <c r="J20" s="46"/>
      <c r="K20" s="46"/>
      <c r="L20" s="46"/>
      <c r="M20" s="46"/>
      <c r="N20" s="46"/>
    </row>
    <row r="21" spans="2:14" ht="15" customHeight="1" x14ac:dyDescent="0.25">
      <c r="B21" s="29"/>
      <c r="C21" s="56" t="s">
        <v>52</v>
      </c>
      <c r="D21" s="53" t="s">
        <v>147</v>
      </c>
      <c r="E21" s="82">
        <v>4</v>
      </c>
      <c r="F21" s="82">
        <v>6</v>
      </c>
      <c r="G21" s="82">
        <v>12</v>
      </c>
      <c r="I21" s="46"/>
      <c r="J21" s="46"/>
      <c r="K21" s="46"/>
      <c r="L21" s="46"/>
      <c r="M21" s="46"/>
      <c r="N21" s="46"/>
    </row>
    <row r="22" spans="2:14" ht="15" customHeight="1" x14ac:dyDescent="0.25">
      <c r="B22" s="29">
        <f>_xlfn.NUMBERVALUE(IF(ISBLANK('Serum Procedure'!B22),"",'Serum Procedure'!$D$2))+_xlfn.NUMBERVALUE(IF(ISBLANK('Plasma Procedure'!B24),"",'Plasma Procedure'!$D$2))</f>
        <v>0</v>
      </c>
      <c r="C22" s="29" t="s">
        <v>52</v>
      </c>
      <c r="D22" s="16" t="s">
        <v>16</v>
      </c>
      <c r="E22" s="17">
        <v>2.2000000000000002</v>
      </c>
      <c r="F22" s="17">
        <v>3.3000000000000003</v>
      </c>
      <c r="G22" s="17">
        <v>6.6000000000000005</v>
      </c>
      <c r="I22" s="46"/>
      <c r="J22" s="46"/>
      <c r="K22" s="46"/>
      <c r="L22" s="46"/>
      <c r="M22" s="46"/>
      <c r="N22" s="46"/>
    </row>
    <row r="23" spans="2:14" ht="15" customHeight="1" x14ac:dyDescent="0.25">
      <c r="B23" s="29">
        <f>_xlfn.NUMBERVALUE(IF(ISBLANK('Serum Procedure'!B23),"",'Serum Procedure'!$D$2))+_xlfn.NUMBERVALUE(IF(ISBLANK('Plasma Procedure'!B25),"",'Plasma Procedure'!$D$2))+_xlfn.NUMBERVALUE(IF(ISBLANK('Urine &amp; Other Procedure'!B9),"",'Urine &amp; Other Procedure'!$D$2))</f>
        <v>0</v>
      </c>
      <c r="C23" s="29" t="s">
        <v>52</v>
      </c>
      <c r="D23" s="16" t="s">
        <v>17</v>
      </c>
      <c r="E23" s="17">
        <v>1</v>
      </c>
      <c r="F23" s="17">
        <v>1.5</v>
      </c>
      <c r="G23" s="17">
        <v>3</v>
      </c>
      <c r="I23" s="46"/>
      <c r="J23" s="46"/>
      <c r="K23" s="46"/>
      <c r="L23" s="46"/>
      <c r="M23" s="46"/>
      <c r="N23" s="46"/>
    </row>
    <row r="24" spans="2:14" ht="15" customHeight="1" x14ac:dyDescent="0.25">
      <c r="B24" s="29">
        <f>_xlfn.NUMBERVALUE(IF(ISBLANK('Serum Procedure'!B24),"",'Serum Procedure'!$D$2))</f>
        <v>0</v>
      </c>
      <c r="C24" s="29" t="s">
        <v>52</v>
      </c>
      <c r="D24" s="16" t="s">
        <v>18</v>
      </c>
      <c r="E24" s="17">
        <v>2.2000000000000002</v>
      </c>
      <c r="F24" s="17">
        <v>3.3000000000000003</v>
      </c>
      <c r="G24" s="17">
        <v>6.6000000000000005</v>
      </c>
      <c r="I24" s="46"/>
      <c r="J24" s="46"/>
      <c r="K24" s="46"/>
      <c r="L24" s="46"/>
      <c r="M24" s="46"/>
      <c r="N24" s="46"/>
    </row>
    <row r="25" spans="2:14" ht="15" customHeight="1" x14ac:dyDescent="0.25">
      <c r="B25" s="29">
        <f>_xlfn.NUMBERVALUE(IF(ISBLANK('Urine &amp; Other Procedure'!B29),"",'Urine &amp; Other Procedure'!$D$25))</f>
        <v>0</v>
      </c>
      <c r="C25" s="29" t="s">
        <v>52</v>
      </c>
      <c r="D25" s="16" t="s">
        <v>129</v>
      </c>
      <c r="E25" s="17">
        <v>11</v>
      </c>
      <c r="F25" s="17">
        <v>16.5</v>
      </c>
      <c r="G25" s="17">
        <v>33</v>
      </c>
      <c r="I25" s="46"/>
      <c r="J25" s="46"/>
      <c r="K25" s="46"/>
      <c r="L25" s="46"/>
      <c r="M25" s="46"/>
      <c r="N25" s="46"/>
    </row>
    <row r="26" spans="2:14" ht="15" customHeight="1" x14ac:dyDescent="0.25">
      <c r="B26" s="29"/>
      <c r="C26" s="56" t="s">
        <v>52</v>
      </c>
      <c r="D26" s="53" t="s">
        <v>148</v>
      </c>
      <c r="E26" s="82">
        <v>22</v>
      </c>
      <c r="F26" s="82">
        <v>33</v>
      </c>
      <c r="G26" s="82">
        <v>66</v>
      </c>
      <c r="I26" s="46"/>
      <c r="J26" s="46"/>
      <c r="K26" s="46"/>
      <c r="L26" s="46"/>
      <c r="M26" s="46"/>
      <c r="N26" s="46"/>
    </row>
    <row r="27" spans="2:14" ht="15" customHeight="1" x14ac:dyDescent="0.25">
      <c r="B27" s="29">
        <f>_xlfn.NUMBERVALUE(IF(ISBLANK('Serum Procedure'!B26),"",'Serum Procedure'!$D$2))+_xlfn.NUMBERVALUE(IF(ISBLANK('Plasma Procedure'!B27),"",'Plasma Procedure'!$D$2))</f>
        <v>0</v>
      </c>
      <c r="C27" s="29" t="s">
        <v>52</v>
      </c>
      <c r="D27" s="16" t="s">
        <v>19</v>
      </c>
      <c r="E27" s="17">
        <v>2.2000000000000002</v>
      </c>
      <c r="F27" s="17">
        <v>3.3000000000000003</v>
      </c>
      <c r="G27" s="17">
        <v>6.6000000000000005</v>
      </c>
      <c r="I27" s="46"/>
      <c r="J27" s="46"/>
      <c r="K27" s="46"/>
      <c r="L27" s="46"/>
      <c r="M27" s="46"/>
      <c r="N27" s="46"/>
    </row>
    <row r="28" spans="2:14" ht="15" customHeight="1" x14ac:dyDescent="0.25">
      <c r="B28" s="29">
        <f>_xlfn.NUMBERVALUE(IF(ISBLANK('Serum Procedure'!B27),"",'Serum Procedure'!$D$2))+_xlfn.NUMBERVALUE(IF(ISBLANK('Plasma Procedure'!B28),"",'Plasma Procedure'!$D$2))+_xlfn.NUMBERVALUE(IF(ISBLANK('Urine &amp; Other Procedure'!B10),"",'Urine &amp; Other Procedure'!$D$2))</f>
        <v>0</v>
      </c>
      <c r="C28" s="29" t="s">
        <v>52</v>
      </c>
      <c r="D28" s="16" t="s">
        <v>20</v>
      </c>
      <c r="E28" s="17">
        <v>2</v>
      </c>
      <c r="F28" s="17">
        <v>3</v>
      </c>
      <c r="G28" s="17">
        <v>5</v>
      </c>
      <c r="I28" s="46"/>
      <c r="J28" s="46"/>
      <c r="K28" s="46"/>
      <c r="L28" s="46"/>
      <c r="M28" s="46"/>
      <c r="N28" s="46"/>
    </row>
    <row r="29" spans="2:14" ht="15" customHeight="1" x14ac:dyDescent="0.25">
      <c r="B29" s="29">
        <f>_xlfn.NUMBERVALUE(IF(ISBLANK('Serum Procedure'!B28),"",'Serum Procedure'!$D$2))+_xlfn.NUMBERVALUE(IF(ISBLANK('Plasma Procedure'!B29),"",'Plasma Procedure'!$D$2))+_xlfn.NUMBERVALUE(IF(ISBLANK('Urine &amp; Other Procedure'!B11),"",'Urine &amp; Other Procedure'!$D$2))</f>
        <v>0</v>
      </c>
      <c r="C29" s="29" t="s">
        <v>52</v>
      </c>
      <c r="D29" s="16" t="s">
        <v>21</v>
      </c>
      <c r="E29" s="17">
        <v>2</v>
      </c>
      <c r="F29" s="17">
        <v>3</v>
      </c>
      <c r="G29" s="17">
        <v>5</v>
      </c>
      <c r="I29" s="46"/>
      <c r="J29" s="46"/>
      <c r="K29" s="46"/>
      <c r="L29" s="46"/>
      <c r="M29" s="46"/>
      <c r="N29" s="46"/>
    </row>
    <row r="30" spans="2:14" ht="15" customHeight="1" x14ac:dyDescent="0.25">
      <c r="B30" s="29">
        <f>_xlfn.NUMBERVALUE(IF(ISBLANK('Serum Procedure'!B29),"",'Serum Procedure'!$D$2))+_xlfn.NUMBERVALUE(IF(ISBLANK('Plasma Procedure'!B30),"",'Plasma Procedure'!$D$2))+_xlfn.NUMBERVALUE(IF(ISBLANK('Urine &amp; Other Procedure'!B12),"",'Urine &amp; Other Procedure'!$D$2))</f>
        <v>0</v>
      </c>
      <c r="C30" s="29" t="s">
        <v>52</v>
      </c>
      <c r="D30" s="16" t="s">
        <v>22</v>
      </c>
      <c r="E30" s="17">
        <v>2</v>
      </c>
      <c r="F30" s="17">
        <v>3</v>
      </c>
      <c r="G30" s="17">
        <v>5</v>
      </c>
      <c r="I30" s="46"/>
      <c r="J30" s="46"/>
      <c r="K30" s="46"/>
      <c r="L30" s="46"/>
      <c r="M30" s="46"/>
      <c r="N30" s="46"/>
    </row>
    <row r="31" spans="2:14" ht="15" customHeight="1" x14ac:dyDescent="0.25">
      <c r="B31" s="29">
        <f>_xlfn.NUMBERVALUE(IF(ISBLANK('Plasma Procedure'!B31),"",'Plasma Procedure'!$D$2))</f>
        <v>0</v>
      </c>
      <c r="C31" s="29" t="s">
        <v>52</v>
      </c>
      <c r="D31" s="16" t="s">
        <v>23</v>
      </c>
      <c r="E31" s="17">
        <v>3</v>
      </c>
      <c r="F31" s="17">
        <v>4.5</v>
      </c>
      <c r="G31" s="17">
        <v>9</v>
      </c>
      <c r="I31" s="46"/>
      <c r="J31" s="46"/>
      <c r="K31" s="46"/>
      <c r="L31" s="46"/>
      <c r="M31" s="46"/>
      <c r="N31" s="46"/>
    </row>
    <row r="32" spans="2:14" ht="15" customHeight="1" x14ac:dyDescent="0.25">
      <c r="B32" s="29">
        <f>_xlfn.NUMBERVALUE(IF(ISBLANK('Serum Procedure'!B30),"",'Serum Procedure'!$D$2))+_xlfn.NUMBERVALUE(IF(ISBLANK('Plasma Procedure'!B32),"",'Plasma Procedure'!$D$2))</f>
        <v>0</v>
      </c>
      <c r="C32" s="29" t="s">
        <v>52</v>
      </c>
      <c r="D32" s="16" t="s">
        <v>24</v>
      </c>
      <c r="E32" s="17">
        <v>2</v>
      </c>
      <c r="F32" s="17">
        <v>3</v>
      </c>
      <c r="G32" s="17">
        <v>5</v>
      </c>
      <c r="I32" s="46"/>
      <c r="J32" s="46"/>
      <c r="K32" s="46"/>
      <c r="L32" s="46"/>
      <c r="M32" s="46"/>
      <c r="N32" s="46"/>
    </row>
    <row r="33" spans="2:14" ht="15" customHeight="1" x14ac:dyDescent="0.25">
      <c r="B33" s="29">
        <f>_xlfn.NUMBERVALUE(IF(ISBLANK('Serum Procedure'!B31),"",'Serum Procedure'!$D$2))+_xlfn.NUMBERVALUE(IF(ISBLANK('Plasma Procedure'!B33),"",'Plasma Procedure'!$D$2))</f>
        <v>0</v>
      </c>
      <c r="C33" s="29" t="s">
        <v>52</v>
      </c>
      <c r="D33" s="16" t="s">
        <v>25</v>
      </c>
      <c r="E33" s="17">
        <v>5.5</v>
      </c>
      <c r="F33" s="17">
        <v>8.25</v>
      </c>
      <c r="G33" s="17">
        <v>16.5</v>
      </c>
      <c r="I33" s="46"/>
      <c r="J33" s="46"/>
      <c r="K33" s="46"/>
      <c r="L33" s="46"/>
      <c r="M33" s="46"/>
      <c r="N33" s="46"/>
    </row>
    <row r="34" spans="2:14" ht="15" customHeight="1" x14ac:dyDescent="0.25">
      <c r="B34" s="29">
        <f>_xlfn.NUMBERVALUE(IF(ISBLANK('Serum Procedure'!B32),"",'Serum Procedure'!$D$2))+_xlfn.NUMBERVALUE(IF(ISBLANK('Plasma Procedure'!B34),"",'Plasma Procedure'!$D$2))+_xlfn.NUMBERVALUE(IF(ISBLANK('Urine &amp; Other Procedure'!B13),"",'Urine &amp; Other Procedure'!$D$2))</f>
        <v>0</v>
      </c>
      <c r="C34" s="29" t="s">
        <v>52</v>
      </c>
      <c r="D34" s="16" t="s">
        <v>26</v>
      </c>
      <c r="E34" s="17">
        <v>2.2000000000000002</v>
      </c>
      <c r="F34" s="17">
        <v>3.3000000000000003</v>
      </c>
      <c r="G34" s="17">
        <v>6.6000000000000005</v>
      </c>
      <c r="I34" s="46"/>
      <c r="J34" s="46"/>
      <c r="K34" s="46"/>
      <c r="L34" s="46"/>
      <c r="M34" s="46"/>
      <c r="N34" s="46"/>
    </row>
    <row r="35" spans="2:14" ht="15" customHeight="1" x14ac:dyDescent="0.25">
      <c r="B35" s="29">
        <f>_xlfn.NUMBERVALUE(IF(ISBLANK('Serum Procedure'!B33),"",'Serum Procedure'!$D$2))</f>
        <v>0</v>
      </c>
      <c r="C35" s="29" t="s">
        <v>52</v>
      </c>
      <c r="D35" s="16" t="s">
        <v>27</v>
      </c>
      <c r="E35" s="17">
        <v>2</v>
      </c>
      <c r="F35" s="17">
        <v>3</v>
      </c>
      <c r="G35" s="17">
        <v>6</v>
      </c>
      <c r="I35" s="46"/>
      <c r="J35" s="46"/>
      <c r="K35" s="46"/>
      <c r="L35" s="46"/>
      <c r="M35" s="46"/>
      <c r="N35" s="46"/>
    </row>
    <row r="36" spans="2:14" ht="15" customHeight="1" x14ac:dyDescent="0.25">
      <c r="B36" s="29">
        <f>_xlfn.NUMBERVALUE(IF(ISBLANK('Serum Procedure'!B34),"",'Serum Procedure'!$D$2))+_xlfn.NUMBERVALUE(IF(ISBLANK('Plasma Procedure'!B38),"",'Plasma Procedure'!$D$2))+_xlfn.NUMBERVALUE(IF(ISBLANK('Urine &amp; Other Procedure'!B14),"",'Urine &amp; Other Procedure'!$D$2))</f>
        <v>0</v>
      </c>
      <c r="C36" s="29" t="s">
        <v>52</v>
      </c>
      <c r="D36" s="16" t="s">
        <v>89</v>
      </c>
      <c r="E36" s="17">
        <v>1</v>
      </c>
      <c r="F36" s="17">
        <v>1.5</v>
      </c>
      <c r="G36" s="17">
        <v>3</v>
      </c>
      <c r="I36" s="46"/>
      <c r="J36" s="46"/>
      <c r="K36" s="46"/>
      <c r="L36" s="46"/>
      <c r="M36" s="46"/>
      <c r="N36" s="46"/>
    </row>
    <row r="37" spans="2:14" ht="15" customHeight="1" x14ac:dyDescent="0.25">
      <c r="B37" s="29">
        <f>_xlfn.NUMBERVALUE(IF(ISBLANK('Serum Procedure'!B35),"",'Serum Procedure'!$D$2))+_xlfn.NUMBERVALUE(IF(ISBLANK('Plasma Procedure'!B35),"",'Plasma Procedure'!$D$2))</f>
        <v>0</v>
      </c>
      <c r="C37" s="29" t="s">
        <v>52</v>
      </c>
      <c r="D37" s="16" t="s">
        <v>28</v>
      </c>
      <c r="E37" s="17">
        <v>1</v>
      </c>
      <c r="F37" s="17">
        <v>1.5</v>
      </c>
      <c r="G37" s="17">
        <v>3</v>
      </c>
      <c r="I37" s="46"/>
      <c r="J37" s="46"/>
      <c r="K37" s="46"/>
      <c r="L37" s="46"/>
      <c r="M37" s="46"/>
      <c r="N37" s="46"/>
    </row>
    <row r="38" spans="2:14" ht="15" customHeight="1" x14ac:dyDescent="0.25">
      <c r="B38" s="29">
        <f>_xlfn.NUMBERVALUE(IF(ISBLANK('Serum Procedure'!B36),"",'Serum Procedure'!$D$2))+_xlfn.NUMBERVALUE(IF(ISBLANK('Plasma Procedure'!B36),"",'Plasma Procedure'!$D$2))</f>
        <v>0</v>
      </c>
      <c r="C38" s="29" t="s">
        <v>52</v>
      </c>
      <c r="D38" s="16" t="s">
        <v>29</v>
      </c>
      <c r="E38" s="17">
        <v>2.2000000000000002</v>
      </c>
      <c r="F38" s="17">
        <v>3.3000000000000003</v>
      </c>
      <c r="G38" s="17">
        <v>6.6000000000000005</v>
      </c>
      <c r="I38" s="46"/>
      <c r="J38" s="46"/>
      <c r="K38" s="46"/>
      <c r="L38" s="46"/>
      <c r="M38" s="46"/>
      <c r="N38" s="46"/>
    </row>
    <row r="39" spans="2:14" ht="15" customHeight="1" x14ac:dyDescent="0.25">
      <c r="B39" s="29">
        <f>_xlfn.NUMBERVALUE(IF(ISBLANK('Serum Procedure'!B37),"",'Serum Procedure'!$D$2))+_xlfn.NUMBERVALUE(IF(ISBLANK('Plasma Procedure'!B37),"",'Plasma Procedure'!$D$2))</f>
        <v>0</v>
      </c>
      <c r="C39" s="29" t="s">
        <v>52</v>
      </c>
      <c r="D39" s="16" t="s">
        <v>30</v>
      </c>
      <c r="E39" s="17">
        <v>1</v>
      </c>
      <c r="F39" s="17">
        <v>1.5</v>
      </c>
      <c r="G39" s="17">
        <v>3</v>
      </c>
      <c r="I39" s="46"/>
      <c r="J39" s="46"/>
      <c r="K39" s="46"/>
      <c r="L39" s="46"/>
      <c r="M39" s="46"/>
      <c r="N39" s="46"/>
    </row>
    <row r="40" spans="2:14" ht="15" customHeight="1" x14ac:dyDescent="0.25">
      <c r="B40" s="29">
        <f>_xlfn.NUMBERVALUE(IF(ISBLANK('Serum Procedure'!B38),"",'Serum Procedure'!$D$2))+_xlfn.NUMBERVALUE(IF(ISBLANK('Plasma Procedure'!B38),"",'Plasma Procedure'!$D$2))</f>
        <v>0</v>
      </c>
      <c r="C40" s="29" t="s">
        <v>52</v>
      </c>
      <c r="D40" s="16" t="s">
        <v>31</v>
      </c>
      <c r="E40" s="17">
        <v>2.2000000000000002</v>
      </c>
      <c r="F40" s="17">
        <v>3.3000000000000003</v>
      </c>
      <c r="G40" s="17">
        <v>6.6000000000000005</v>
      </c>
      <c r="I40" s="46"/>
      <c r="J40" s="46"/>
      <c r="K40" s="46"/>
      <c r="L40" s="46"/>
      <c r="M40" s="46"/>
      <c r="N40" s="46"/>
    </row>
    <row r="41" spans="2:14" ht="15" customHeight="1" x14ac:dyDescent="0.25">
      <c r="B41" s="29">
        <f>_xlfn.NUMBERVALUE(IF(ISBLANK('Serum Procedure'!B39),"",'Serum Procedure'!$D$2))+_xlfn.NUMBERVALUE(IF(ISBLANK('Plasma Procedure'!B39),"",'Plasma Procedure'!$D$2))+_xlfn.NUMBERVALUE(IF(ISBLANK('Urine &amp; Other Procedure'!B15),"",'Urine &amp; Other Procedure'!$D$2))</f>
        <v>0</v>
      </c>
      <c r="C41" s="29" t="s">
        <v>52</v>
      </c>
      <c r="D41" s="16" t="s">
        <v>32</v>
      </c>
      <c r="E41" s="17">
        <v>2.2000000000000002</v>
      </c>
      <c r="F41" s="17">
        <v>3.3000000000000003</v>
      </c>
      <c r="G41" s="17">
        <v>6.6000000000000005</v>
      </c>
      <c r="I41" s="46"/>
      <c r="J41" s="46"/>
      <c r="K41" s="46"/>
      <c r="L41" s="46"/>
      <c r="M41" s="46"/>
      <c r="N41" s="46"/>
    </row>
    <row r="42" spans="2:14" ht="15" customHeight="1" x14ac:dyDescent="0.25">
      <c r="B42" s="29">
        <f>_xlfn.NUMBERVALUE(IF(ISBLANK('Serum Procedure'!B40),"",'Serum Procedure'!$D$2))+_xlfn.NUMBERVALUE(IF(ISBLANK('Plasma Procedure'!B40),"",'Plasma Procedure'!$D$2))+_xlfn.NUMBERVALUE(IF(ISBLANK('Urine &amp; Other Procedure'!B16),"",'Urine &amp; Other Procedure'!$D$2))</f>
        <v>0</v>
      </c>
      <c r="C42" s="29" t="s">
        <v>52</v>
      </c>
      <c r="D42" s="16" t="s">
        <v>33</v>
      </c>
      <c r="E42" s="17">
        <v>1</v>
      </c>
      <c r="F42" s="17">
        <v>1.5</v>
      </c>
      <c r="G42" s="17">
        <v>3</v>
      </c>
      <c r="I42" s="46"/>
      <c r="J42" s="46"/>
      <c r="K42" s="46"/>
      <c r="L42" s="46"/>
      <c r="M42" s="46"/>
      <c r="N42" s="46"/>
    </row>
    <row r="43" spans="2:14" ht="15" customHeight="1" x14ac:dyDescent="0.25">
      <c r="B43" s="29">
        <f>IF(COUNTIF('Serum Procedure'!B5:B26,"&lt;&gt;")+COUNTIF('Serum Procedure'!B30:B35,"&lt;&gt;")+COUNTIF('Serum Procedure'!B37:B40,"&lt;&gt;")+COUNTIF('Plasma Procedure'!B6:B27,"&lt;&gt;")+COUNTIF('Plasma Procedure'!B31:B35,"&lt;&gt;")+COUNTIF('Plasma Procedure'!B37:B40,"&lt;&gt;")&gt;0,1,0)</f>
        <v>0</v>
      </c>
      <c r="C43" s="60" t="s">
        <v>56</v>
      </c>
      <c r="D43" s="18" t="s">
        <v>34</v>
      </c>
      <c r="E43" s="20">
        <v>25.33</v>
      </c>
      <c r="F43" s="20">
        <v>37.994999999999997</v>
      </c>
      <c r="G43" s="20">
        <v>75.989999999999995</v>
      </c>
      <c r="I43" s="46"/>
      <c r="J43" s="46"/>
      <c r="K43" s="46"/>
      <c r="L43" s="46"/>
      <c r="M43" s="46"/>
      <c r="N43" s="46"/>
    </row>
    <row r="44" spans="2:14" ht="15" customHeight="1" x14ac:dyDescent="0.25">
      <c r="B44" s="29">
        <f>IF(COUNTIF('Serum Procedure'!B27:B29,"&lt;&gt;")+COUNTIF('Plasma Procedure'!B28:B30,"&lt;&gt;")+COUNTIF('Urine &amp; Other Procedure'!B10:B12,"&lt;&gt;")&gt;0,1,0)</f>
        <v>0</v>
      </c>
      <c r="C44" s="60" t="s">
        <v>56</v>
      </c>
      <c r="D44" s="19" t="s">
        <v>35</v>
      </c>
      <c r="E44" s="20">
        <v>0.5</v>
      </c>
      <c r="F44" s="20">
        <v>0.75</v>
      </c>
      <c r="G44" s="20">
        <v>1.5</v>
      </c>
      <c r="I44" s="46"/>
      <c r="J44" s="46"/>
      <c r="K44" s="46"/>
      <c r="L44" s="46"/>
      <c r="M44" s="46"/>
      <c r="N44" s="46"/>
    </row>
    <row r="45" spans="2:14" ht="15" customHeight="1" x14ac:dyDescent="0.25">
      <c r="B45" s="29">
        <f>IF(COUNTIF('Serum Procedure'!B36,"&lt;&gt;")+COUNTIF('Plasma Procedure'!B36,"&lt;&gt;")&gt;0,1,0)</f>
        <v>0</v>
      </c>
      <c r="C45" s="60" t="s">
        <v>56</v>
      </c>
      <c r="D45" s="19" t="s">
        <v>36</v>
      </c>
      <c r="E45" s="20">
        <v>17.86</v>
      </c>
      <c r="F45" s="20">
        <v>26.79</v>
      </c>
      <c r="G45" s="20">
        <v>53.58</v>
      </c>
      <c r="I45" s="46"/>
      <c r="J45" s="46"/>
      <c r="K45" s="46"/>
      <c r="L45" s="46"/>
      <c r="M45" s="46"/>
      <c r="N45" s="46"/>
    </row>
    <row r="46" spans="2:14" ht="15" customHeight="1" x14ac:dyDescent="0.25">
      <c r="B46" s="29">
        <f>IF(COUNTIF('Urine &amp; Other Procedure'!B5:B9,"&lt;&gt;")+COUNTIF('Urine &amp; Other Procedure'!B13:B16,"&lt;&gt;")&gt;0,1,0)</f>
        <v>0</v>
      </c>
      <c r="C46" s="61" t="s">
        <v>56</v>
      </c>
      <c r="D46" s="19" t="s">
        <v>69</v>
      </c>
      <c r="E46" s="20">
        <v>25.33</v>
      </c>
      <c r="F46" s="20">
        <v>37.994999999999997</v>
      </c>
      <c r="G46" s="20">
        <v>75.989999999999995</v>
      </c>
      <c r="I46" s="46"/>
      <c r="J46" s="46"/>
      <c r="K46" s="46"/>
      <c r="L46" s="46"/>
      <c r="M46" s="46"/>
      <c r="N46" s="46"/>
    </row>
    <row r="47" spans="2:14" ht="15" customHeight="1" x14ac:dyDescent="0.25">
      <c r="B47" s="29">
        <f>IF(COUNTIF('Serum Procedure'!B5:B13,"&lt;&gt;")+COUNTIF('Serum Procedure'!B16:B19,"&lt;&gt;")+COUNTIF('Serum Procedure'!B22:B23,"&lt;&gt;")+COUNTIF('Serum Procedure'!B26,"&lt;&gt;")+COUNTIF('Serum Procedure'!B30:B32,"&lt;&gt;")+COUNTIF('Serum Procedure'!B34,"&lt;&gt;")+COUNTIF('Serum Procedure'!B37:B40,"&lt;&gt;")+COUNTIF('Plasma Procedure'!B6:B15,"&lt;&gt;")+COUNTIF('Plasma Procedure'!B18:B21,"&lt;&gt;")+COUNTIF('Plasma Procedure'!B24:B27,"&lt;&gt;")+COUNTIF('Plasma Procedure'!B31:B34,"&lt;&gt;")+COUNTIF('Plasma Procedure'!B36:B40,"&lt;&gt;")&gt;0,1,0)</f>
        <v>0</v>
      </c>
      <c r="C47" s="62" t="s">
        <v>53</v>
      </c>
      <c r="D47" s="21" t="s">
        <v>37</v>
      </c>
      <c r="E47" s="22">
        <v>20.55</v>
      </c>
      <c r="F47" s="22">
        <v>30.825000000000003</v>
      </c>
      <c r="G47" s="22">
        <v>61.650000000000006</v>
      </c>
      <c r="I47" s="46"/>
      <c r="J47" s="46"/>
      <c r="K47" s="46"/>
      <c r="L47" s="46"/>
      <c r="M47" s="46"/>
      <c r="N47" s="46"/>
    </row>
    <row r="48" spans="2:14" ht="15" customHeight="1" x14ac:dyDescent="0.25">
      <c r="B48" s="29">
        <f>IF(COUNTIF('Serum Procedure'!B14,"&lt;&gt;")+COUNTIF('Plasma Procedure'!B16,"&lt;&gt;")&gt;0,1,0)</f>
        <v>0</v>
      </c>
      <c r="C48" s="62" t="s">
        <v>53</v>
      </c>
      <c r="D48" s="21" t="s">
        <v>38</v>
      </c>
      <c r="E48" s="22">
        <v>57.34</v>
      </c>
      <c r="F48" s="22">
        <v>86.01</v>
      </c>
      <c r="G48" s="22">
        <v>172.02</v>
      </c>
    </row>
    <row r="49" spans="2:7" ht="15" customHeight="1" x14ac:dyDescent="0.25">
      <c r="B49" s="29">
        <f>IF(COUNTIF('Serum Procedure'!B15,"&lt;&gt;")+COUNTIF('Plasma Procedure'!B17,"&lt;&gt;")&gt;0,1,0)</f>
        <v>0</v>
      </c>
      <c r="C49" s="62" t="s">
        <v>53</v>
      </c>
      <c r="D49" s="21" t="s">
        <v>39</v>
      </c>
      <c r="E49" s="22">
        <v>84.95</v>
      </c>
      <c r="F49" s="22">
        <v>127.42500000000001</v>
      </c>
      <c r="G49" s="22">
        <v>254.85000000000002</v>
      </c>
    </row>
    <row r="50" spans="2:7" ht="15" customHeight="1" x14ac:dyDescent="0.25">
      <c r="B50" s="29">
        <f>IF(COUNTIF('Serum Procedure'!B20,"&lt;&gt;")+COUNTIF('Plasma Procedure'!B22,"&lt;&gt;")&gt;0,1,0)</f>
        <v>0</v>
      </c>
      <c r="C50" s="62" t="s">
        <v>53</v>
      </c>
      <c r="D50" s="21" t="s">
        <v>40</v>
      </c>
      <c r="E50" s="22">
        <v>40.700000000000003</v>
      </c>
      <c r="F50" s="22">
        <v>61.050000000000004</v>
      </c>
      <c r="G50" s="22">
        <v>122.10000000000001</v>
      </c>
    </row>
    <row r="51" spans="2:7" ht="15" customHeight="1" x14ac:dyDescent="0.25">
      <c r="B51" s="29">
        <f>IF(COUNTIF('Plasma Procedure'!B24,"&lt;&gt;")&gt;0,1,0)</f>
        <v>0</v>
      </c>
      <c r="C51" s="62" t="s">
        <v>53</v>
      </c>
      <c r="D51" s="21" t="s">
        <v>41</v>
      </c>
      <c r="E51" s="22">
        <v>86.69</v>
      </c>
      <c r="F51" s="22">
        <v>130.035</v>
      </c>
      <c r="G51" s="22">
        <v>260.07</v>
      </c>
    </row>
    <row r="52" spans="2:7" ht="15" customHeight="1" x14ac:dyDescent="0.25">
      <c r="B52" s="29">
        <f>IF(COUNTIF('Urine &amp; Other Procedure'!B29,"&lt;&gt;")&gt;0,1,0)</f>
        <v>0</v>
      </c>
      <c r="C52" s="62" t="s">
        <v>53</v>
      </c>
      <c r="D52" s="21" t="s">
        <v>42</v>
      </c>
      <c r="E52" s="22">
        <v>251.46</v>
      </c>
      <c r="F52" s="22">
        <v>377.19</v>
      </c>
      <c r="G52" s="22">
        <v>754.38</v>
      </c>
    </row>
    <row r="53" spans="2:7" ht="15" customHeight="1" x14ac:dyDescent="0.25">
      <c r="B53" s="29">
        <f>IF(COUNTIF('Serum Procedure'!B27:B29,"&lt;&gt;")+COUNTIF('Plasma Procedure'!B28:B30,"&lt;&gt;")+COUNTIF('Urine &amp; Other Procedure'!B10:B12,"&lt;&gt;")&gt;0,1,0)</f>
        <v>0</v>
      </c>
      <c r="C53" s="62" t="s">
        <v>53</v>
      </c>
      <c r="D53" s="41" t="s">
        <v>43</v>
      </c>
      <c r="E53" s="22">
        <v>2</v>
      </c>
      <c r="F53" s="22">
        <v>3</v>
      </c>
      <c r="G53" s="22">
        <v>6</v>
      </c>
    </row>
    <row r="54" spans="2:7" ht="15" customHeight="1" x14ac:dyDescent="0.25">
      <c r="B54" s="29">
        <f>IF(COUNTIF('Serum Procedure'!B35,"&lt;&gt;")+COUNTIF('Plasma Procedure'!B35,"&lt;&gt;")&gt;0,1,0)</f>
        <v>0</v>
      </c>
      <c r="C54" s="62" t="s">
        <v>53</v>
      </c>
      <c r="D54" s="21" t="s">
        <v>44</v>
      </c>
      <c r="E54" s="22">
        <v>19.16</v>
      </c>
      <c r="F54" s="22">
        <v>28.740000000000002</v>
      </c>
      <c r="G54" s="22">
        <v>57.480000000000004</v>
      </c>
    </row>
    <row r="55" spans="2:7" ht="15" customHeight="1" x14ac:dyDescent="0.25">
      <c r="B55" s="29">
        <f>IF(COUNTIF('Serum Procedure'!B36,"&lt;&gt;")+COUNTIF('Plasma Procedure'!B36,"&lt;&gt;")&gt;0,1,0)</f>
        <v>0</v>
      </c>
      <c r="C55" s="62" t="s">
        <v>53</v>
      </c>
      <c r="D55" s="21" t="s">
        <v>45</v>
      </c>
      <c r="E55" s="22">
        <v>0.87</v>
      </c>
      <c r="F55" s="22">
        <v>1.3049999999999999</v>
      </c>
      <c r="G55" s="22">
        <v>2.61</v>
      </c>
    </row>
    <row r="56" spans="2:7" ht="15" customHeight="1" x14ac:dyDescent="0.25">
      <c r="B56" s="29">
        <f>IF(COUNTIF('Serum Procedure'!B33,"&lt;&gt;")&gt;0,1,0)</f>
        <v>0</v>
      </c>
      <c r="C56" s="62" t="s">
        <v>53</v>
      </c>
      <c r="D56" s="21" t="s">
        <v>55</v>
      </c>
      <c r="E56" s="22">
        <v>0.6</v>
      </c>
      <c r="F56" s="22">
        <v>0.89999999999999991</v>
      </c>
      <c r="G56" s="22">
        <v>1.7999999999999998</v>
      </c>
    </row>
    <row r="57" spans="2:7" ht="15" customHeight="1" x14ac:dyDescent="0.25">
      <c r="B57" s="29">
        <f>IF(COUNTIF('Urine &amp; Other Procedure'!B5:B6,"&lt;&gt;")+COUNTIF('Urine &amp; Other Procedure'!B9,"&lt;&gt;")+COUNTIF('Urine &amp; Other Procedure'!B13:B16,"&lt;&gt;")&gt;0,1,0)</f>
        <v>0</v>
      </c>
      <c r="C57" s="62" t="s">
        <v>53</v>
      </c>
      <c r="D57" s="21" t="s">
        <v>70</v>
      </c>
      <c r="E57" s="22">
        <v>5.48</v>
      </c>
      <c r="F57" s="22">
        <v>8.2200000000000006</v>
      </c>
      <c r="G57" s="22">
        <v>16.440000000000001</v>
      </c>
    </row>
    <row r="58" spans="2:7" ht="15" customHeight="1" x14ac:dyDescent="0.25">
      <c r="B58" s="29">
        <f>IF(COUNTIF('Urine &amp; Other Procedure'!B7,"&lt;&gt;")&gt;0,1,0)</f>
        <v>0</v>
      </c>
      <c r="C58" s="62" t="s">
        <v>53</v>
      </c>
      <c r="D58" s="21" t="s">
        <v>71</v>
      </c>
      <c r="E58" s="22">
        <v>7.0000000000000007E-2</v>
      </c>
      <c r="F58" s="22">
        <v>0.10500000000000001</v>
      </c>
      <c r="G58" s="22">
        <v>0.21000000000000002</v>
      </c>
    </row>
    <row r="59" spans="2:7" ht="15" customHeight="1" x14ac:dyDescent="0.25">
      <c r="B59" s="29">
        <f>'Serum Procedure'!D2+'Plasma Procedure'!D2+'Urine &amp; Other Procedure'!D2+IF(ISBLANK('Urine &amp; Other Procedure'!B14),0,'Urine &amp; Other Procedure'!D2)+IF(ISBLANK('Urine &amp; Other Procedure'!B15),0,'Urine &amp; Other Procedure'!D2)</f>
        <v>0</v>
      </c>
      <c r="C59" s="63" t="s">
        <v>54</v>
      </c>
      <c r="D59" s="23" t="s">
        <v>46</v>
      </c>
      <c r="E59" s="24">
        <v>0.12</v>
      </c>
      <c r="F59" s="24">
        <v>0.18</v>
      </c>
      <c r="G59" s="24">
        <v>0.36</v>
      </c>
    </row>
    <row r="62" spans="2:7" x14ac:dyDescent="0.25">
      <c r="D62" s="72"/>
      <c r="F62" s="91" t="s">
        <v>149</v>
      </c>
      <c r="G62" s="1">
        <f>SUMPRODUCT(B4:B59*E4:E59)</f>
        <v>0</v>
      </c>
    </row>
    <row r="63" spans="2:7" x14ac:dyDescent="0.25">
      <c r="F63" s="7" t="s">
        <v>150</v>
      </c>
      <c r="G63" s="1">
        <f>SUMPRODUCT(B4:B59*F4:F59)</f>
        <v>0</v>
      </c>
    </row>
    <row r="64" spans="2:7" x14ac:dyDescent="0.25">
      <c r="F64" s="92" t="s">
        <v>151</v>
      </c>
      <c r="G64" s="1">
        <f>SUMPRODUCT(B4:B59*G4:G59)</f>
        <v>0</v>
      </c>
    </row>
  </sheetData>
  <mergeCells count="2">
    <mergeCell ref="B1:G1"/>
    <mergeCell ref="B2:G2"/>
  </mergeCells>
  <conditionalFormatting sqref="B4:B59">
    <cfRule type="cellIs" dxfId="0" priority="1" operator="equal">
      <formula>0</formula>
    </cfRule>
  </conditionalFormatting>
  <pageMargins left="0.7" right="0.7" top="0.75" bottom="0.75" header="0.3" footer="0.3"/>
  <pageSetup orientation="portrait" r:id="rId1"/>
  <headerFooter>
    <oddHeader>&amp;LEffective Sept 2023 - Aug 2024</oddHeader>
    <oddFooter>&amp;CPrice Information -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Contact Information</vt:lpstr>
      <vt:lpstr>Serum Procedure</vt:lpstr>
      <vt:lpstr>Plasma Procedure</vt:lpstr>
      <vt:lpstr>Urine &amp; Other Procedure</vt:lpstr>
      <vt:lpstr>Sample List</vt:lpstr>
      <vt:lpstr>Price Information</vt:lpstr>
    </vt:vector>
  </TitlesOfParts>
  <Company>Division of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Jeon, Eunhye</dc:creator>
  <cp:lastModifiedBy>Jeon, Eunhye</cp:lastModifiedBy>
  <cp:lastPrinted>2023-09-01T20:05:08Z</cp:lastPrinted>
  <dcterms:created xsi:type="dcterms:W3CDTF">2023-08-31T20:38:47Z</dcterms:created>
  <dcterms:modified xsi:type="dcterms:W3CDTF">2023-09-18T18:14:05Z</dcterms:modified>
</cp:coreProperties>
</file>